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расчет мест бюджет" sheetId="1" r:id="rId1"/>
    <sheet name="Титул лист" sheetId="2" r:id="rId2"/>
    <sheet name="сумма бюджеты" sheetId="3" r:id="rId3"/>
    <sheet name="площ одн пох" sheetId="4" r:id="rId4"/>
    <sheet name="расчет обл бюджет" sheetId="5" r:id="rId5"/>
  </sheets>
  <definedNames/>
  <calcPr fullCalcOnLoad="1"/>
</workbook>
</file>

<file path=xl/sharedStrings.xml><?xml version="1.0" encoding="utf-8"?>
<sst xmlns="http://schemas.openxmlformats.org/spreadsheetml/2006/main" count="1057" uniqueCount="549">
  <si>
    <t>План года</t>
  </si>
  <si>
    <t>Код строки</t>
  </si>
  <si>
    <t>Наименование показателя</t>
  </si>
  <si>
    <t xml:space="preserve">   </t>
  </si>
  <si>
    <t>МКОУ "Чупинская средняя общеобразовательная школа "</t>
  </si>
  <si>
    <t>623640 Свердловская обл.,Талицкий р-он,п.Комсомольский,                                  ул. Матросова, 1</t>
  </si>
  <si>
    <r>
      <t xml:space="preserve">Учреждение </t>
    </r>
    <r>
      <rPr>
        <sz val="11"/>
        <rFont val="Times New Roman"/>
        <family val="1"/>
      </rPr>
      <t xml:space="preserve">                 МКОУ "Чупинская средняя общеобразовательная школа"</t>
    </r>
  </si>
  <si>
    <t xml:space="preserve">         1. Производственные показатели</t>
  </si>
  <si>
    <t>Среднегодовое количество классов-комплектов</t>
  </si>
  <si>
    <t>Среднегодовое количество учащихся</t>
  </si>
  <si>
    <t>классов (групп)</t>
  </si>
  <si>
    <t>учащихся</t>
  </si>
  <si>
    <t>1-4 классы (комплекты)</t>
  </si>
  <si>
    <t>0101</t>
  </si>
  <si>
    <t>5-9 классы</t>
  </si>
  <si>
    <t>0102</t>
  </si>
  <si>
    <t xml:space="preserve">10-12 классы </t>
  </si>
  <si>
    <t>0103</t>
  </si>
  <si>
    <t>ВСЕГО 1-12 классы</t>
  </si>
  <si>
    <t>0104</t>
  </si>
  <si>
    <t>Группы продленного дня</t>
  </si>
  <si>
    <t>0105</t>
  </si>
  <si>
    <t>Дошкольные группы</t>
  </si>
  <si>
    <t>0106</t>
  </si>
  <si>
    <t>Число дней пребывания 1 ребёнка в дошкольной группе</t>
  </si>
  <si>
    <t>0107</t>
  </si>
  <si>
    <t xml:space="preserve">                    2. Расчет доходов</t>
  </si>
  <si>
    <t>КОД строки</t>
  </si>
  <si>
    <t>План</t>
  </si>
  <si>
    <t>Финансирование из бюджета</t>
  </si>
  <si>
    <t>Норматив бюджетного финансирования,утвержденный вышестоящей организацией</t>
  </si>
  <si>
    <t>0208</t>
  </si>
  <si>
    <t>Показатель,доведенный вышестоящей организацией,на который установлен норматив (среднегодовое число детей из гр.8)</t>
  </si>
  <si>
    <t>0209</t>
  </si>
  <si>
    <t xml:space="preserve">           Итого (стр.208*209)</t>
  </si>
  <si>
    <t>0210</t>
  </si>
  <si>
    <t>Число ставок (должностей)</t>
  </si>
  <si>
    <t>Средняя ставка (размер доплаты, надбавки) в месяц</t>
  </si>
  <si>
    <t>Сумма на год, рублей</t>
  </si>
  <si>
    <t>на начало года</t>
  </si>
  <si>
    <t>на конец года</t>
  </si>
  <si>
    <t>средне    годовое</t>
  </si>
  <si>
    <t>0317</t>
  </si>
  <si>
    <t>0318</t>
  </si>
  <si>
    <t>0319</t>
  </si>
  <si>
    <t>0320</t>
  </si>
  <si>
    <t>Компенсационные выплаты</t>
  </si>
  <si>
    <t>Стимулирующие выплаты</t>
  </si>
  <si>
    <t>Уральский коэффициент 15%</t>
  </si>
  <si>
    <t>Прочие денежные выплаты</t>
  </si>
  <si>
    <t>Расходы на оплату труда лиц, замещающих уходящих в отпуск работников дошкольной группы</t>
  </si>
  <si>
    <t>Наименование прочих выплат</t>
  </si>
  <si>
    <t>Расчет</t>
  </si>
  <si>
    <t>Сумма выплаты</t>
  </si>
  <si>
    <t>Выплата компенсации по уходу за ребёнком до 3-х лет</t>
  </si>
  <si>
    <t>Итого расходов по виду расхода 112</t>
  </si>
  <si>
    <t xml:space="preserve">Количество точек - </t>
  </si>
  <si>
    <t>Итого:</t>
  </si>
  <si>
    <t>Марка автомобиля</t>
  </si>
  <si>
    <t>Норматив расходования топлива</t>
  </si>
  <si>
    <t>Пробег в месяц</t>
  </si>
  <si>
    <t>Пробег в год</t>
  </si>
  <si>
    <t>Стоимость топлива</t>
  </si>
  <si>
    <t>КАВЗ-397653</t>
  </si>
  <si>
    <t>Итого</t>
  </si>
  <si>
    <t>Итого расходов по виду расхода 244</t>
  </si>
  <si>
    <t>Итого расходов по виду расхода 851</t>
  </si>
  <si>
    <t>Нименование показателя</t>
  </si>
  <si>
    <t>План на год</t>
  </si>
  <si>
    <t>Стоимость Гкал.</t>
  </si>
  <si>
    <t>Сумма расходов в год</t>
  </si>
  <si>
    <t>Расход электроэнергии на 1 кв.м.площади или 1 точку, квт/час</t>
  </si>
  <si>
    <t>Расход электорэнергии на всю площадь или все точки, квт/час</t>
  </si>
  <si>
    <t>Лимит потребления электроэнергии, квт/час</t>
  </si>
  <si>
    <t>Стоимость 1 квт/час, рублей</t>
  </si>
  <si>
    <t>Итого расходов на оплату коммунальных услуг по целевой статье 0620110012 (вид расхода 244)</t>
  </si>
  <si>
    <t>Среднегодовое количество детей</t>
  </si>
  <si>
    <t>Стоимость питания одного ребёнка в день</t>
  </si>
  <si>
    <t>число             дето-дней</t>
  </si>
  <si>
    <t>число учащихся 5-9кл, питающихся в средней школе за счет род.платы</t>
  </si>
  <si>
    <t>1.Общая кубатура всех строений по наружному обмеру 1602 куб.м.</t>
  </si>
  <si>
    <t>2.Внутрення площадь здания -  1453 куб.м.</t>
  </si>
  <si>
    <t>3.Система водоснабжения - да  (да,нет)</t>
  </si>
  <si>
    <t>4.Система отопления -   да  (да,нет),количество печей 0 штук, плит 2 штуки.</t>
  </si>
  <si>
    <t>5.Площадь освещения -        кв.м. или количество осветительных точек - 423 единиц</t>
  </si>
  <si>
    <t>МП</t>
  </si>
  <si>
    <t xml:space="preserve">                                </t>
  </si>
  <si>
    <t>Количество Гкал.</t>
  </si>
  <si>
    <t>СОГЛАСОВАНО</t>
  </si>
  <si>
    <t>УТВЕРЖДАЮ</t>
  </si>
  <si>
    <t>Уполномоченное должностное лицо МКУ ТГО ЦБУЭР</t>
  </si>
  <si>
    <t xml:space="preserve">ОБОСНОВАНИЯ (РАСЧЕТЫ) ПЛАНОВЫХ СМЕТНЫХ ПОКАЗАТЕЛЕЙ </t>
  </si>
  <si>
    <t xml:space="preserve"> К БЮДЖЕТНОЙ СМЕТЕ</t>
  </si>
  <si>
    <t>Лицензия за пользование школьным сайтом сроком на 1 год</t>
  </si>
  <si>
    <t>Техобслуживание и ремонт автотранспорта</t>
  </si>
  <si>
    <t xml:space="preserve">Расчёт расходов на потребление тепловой энергии </t>
  </si>
  <si>
    <t xml:space="preserve">Расчёт расходов на потребление электрической энергии </t>
  </si>
  <si>
    <t xml:space="preserve">Сумма расходов в год </t>
  </si>
  <si>
    <t xml:space="preserve">Исполнитель  Экономист МКУ ТГО ЦБУЭР         _________________      Ковригина Н.В. </t>
  </si>
  <si>
    <t>ГБУЗ СО Талицкая ЦРБ (мед.осмотр водителя)</t>
  </si>
  <si>
    <t>Количество</t>
  </si>
  <si>
    <t>ООО Ультрастар-НКТ (поддержка глонасс)</t>
  </si>
  <si>
    <t>Итого расходов по виду расхода 852</t>
  </si>
  <si>
    <t xml:space="preserve">           БЮДЖЕТНАЯ СМЕТА</t>
  </si>
  <si>
    <t xml:space="preserve">Получатель бюджетных средств </t>
  </si>
  <si>
    <t xml:space="preserve">наименование муниципального казенного учреждения </t>
  </si>
  <si>
    <t xml:space="preserve">Адрес  получателя бюджетных средств                                      </t>
  </si>
  <si>
    <t>Главный распорядитель бюджетных средств</t>
  </si>
  <si>
    <t>Управление образования Администрации Талицкого городского округа</t>
  </si>
  <si>
    <t>Наименование бюджета</t>
  </si>
  <si>
    <t>Бюджет Талицкого городского округа</t>
  </si>
  <si>
    <t>Единица измерения: рублей</t>
  </si>
  <si>
    <t xml:space="preserve">Раздел 1. Лимиты бюджетных обязательств по расходам  получателя бюджетных средств (средства областного бюджета) 
</t>
  </si>
  <si>
    <t>Код по бюджетной классификации Российской Федерации</t>
  </si>
  <si>
    <t>Код аналитического показателя (*)</t>
  </si>
  <si>
    <t>Сумма, рублей</t>
  </si>
  <si>
    <t>раздел, подраздел</t>
  </si>
  <si>
    <t xml:space="preserve">целевая статья </t>
  </si>
  <si>
    <t>вид расхода</t>
  </si>
  <si>
    <t xml:space="preserve">Фонд оплаты труда учреждений
</t>
  </si>
  <si>
    <t>0620345310</t>
  </si>
  <si>
    <t>Х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</si>
  <si>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</si>
  <si>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</si>
  <si>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сфере информационно-коммуникационных технологий</t>
  </si>
  <si>
    <t>0620345321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</si>
  <si>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</si>
  <si>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</si>
  <si>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0620445400</t>
  </si>
  <si>
    <t>X</t>
  </si>
  <si>
    <t>Бюджетные инвестиции в объекты капитального строительства государственной (муниципальной) собственности</t>
  </si>
  <si>
    <t>Всего</t>
  </si>
  <si>
    <t xml:space="preserve">Раздел 2. Лимиты бюджетных обязательств по расходам  получателя бюджетных средств (средства местного бюджета) 
</t>
  </si>
  <si>
    <t>0620110011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</si>
  <si>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</si>
  <si>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</si>
  <si>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</si>
  <si>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</si>
  <si>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0620110012</t>
  </si>
  <si>
    <t>0640110501</t>
  </si>
  <si>
    <t xml:space="preserve">Всего </t>
  </si>
  <si>
    <t xml:space="preserve">(*) Указывается код классификации операций сектора государственного управления или код аналитического показателя только в обоснованиях (расчетах) плановых сметных показателей к бюджетной смете на 20__  текущий финансовый год </t>
  </si>
  <si>
    <t>Исполнитель       Экономист МКУ ТГО ЦБУЭР                                 ______________     Ковригина Н.В.                               2-12-58</t>
  </si>
  <si>
    <t xml:space="preserve">Раздел 3. Итоговые показатели бюджетной сметы
</t>
  </si>
  <si>
    <t>общеобразовательного учреждения</t>
  </si>
  <si>
    <r>
      <t xml:space="preserve">3.Расчет расходов по целевой статье </t>
    </r>
    <r>
      <rPr>
        <b/>
        <u val="single"/>
        <sz val="11"/>
        <rFont val="Times New Roman"/>
        <family val="1"/>
      </rPr>
      <t>0620110011</t>
    </r>
  </si>
  <si>
    <t>3.1 Расчёт расходов на оплату труда по виду расхода 111,119</t>
  </si>
  <si>
    <t>Заместитель руководителя по административно-хозяйственной части (работе)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</si>
  <si>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</si>
  <si>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</si>
  <si>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</si>
  <si>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</si>
  <si>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</si>
  <si>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</si>
  <si>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</si>
  <si>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</si>
  <si>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</si>
  <si>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</si>
  <si>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</si>
  <si>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</si>
  <si>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</si>
  <si>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</si>
  <si>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</si>
  <si>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</si>
  <si>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Повышение к должностному окладу, ставке заработной плате</t>
  </si>
  <si>
    <t>Всего по КОСГУ 211 "Заработная плата",(вид расхода 111)</t>
  </si>
  <si>
    <t>Всего по КОСГУ 219" Начисления на выплаты по оплате труда",  с Кт. задолженностью (вид расхода 119)</t>
  </si>
  <si>
    <t>3.2. Расчет расходов по виду расхода 112</t>
  </si>
  <si>
    <t>КОСГУ 266. "Социальные пособия и компенсации персоналу в денежной форме"</t>
  </si>
  <si>
    <t>КОСГУ 221. "Услуги связи"</t>
  </si>
  <si>
    <t>3.4. Расчёт расходов по виду расхода 244</t>
  </si>
  <si>
    <t>КОСГУ 222. "Расходы на транспортные услуги"</t>
  </si>
  <si>
    <t>КОСГУ 224. "Арендная плата за пользование имуществом(за исключением земельных участков и других обособленных природных объектов)"</t>
  </si>
  <si>
    <t>КОСГУ 225. "Работы,услуги по содержанию имущества"</t>
  </si>
  <si>
    <t>Всего расходов  по содержанию имущества:</t>
  </si>
  <si>
    <t>КОСГУ 226. "Прочие работы, услуги"</t>
  </si>
  <si>
    <t>Всего расходов  на прочие работы, услуги:</t>
  </si>
  <si>
    <t>КОСГУ 227.  "Страхование"</t>
  </si>
  <si>
    <t>Всего расходов на страхование:</t>
  </si>
  <si>
    <t>КОСГУ 228.  "Услуги, работы для целей капитальных вложений"</t>
  </si>
  <si>
    <t>КОСГУ 343."Увеличение стоимости горюче-смазочных материалов"</t>
  </si>
  <si>
    <t>КОСГУ 344. "Увеличение стоимости строительных материалов"</t>
  </si>
  <si>
    <t>цена,рублей</t>
  </si>
  <si>
    <t>сумма</t>
  </si>
  <si>
    <t>Итого-</t>
  </si>
  <si>
    <t>КОСГУ 345.  "Увеличение стоимости мягкого инвентаря"</t>
  </si>
  <si>
    <t>КОСГУ 346.  "Увеличение стоимости прочих оборотных запасов (материалов)"</t>
  </si>
  <si>
    <t>КОСГУ 347.  "Увеличение стоимости материальных запасов для целей капитальных вложений"</t>
  </si>
  <si>
    <t>3.5. Расчёт расходов по виду расхода 831</t>
  </si>
  <si>
    <t>Итого расходов по виду расхода 831</t>
  </si>
  <si>
    <t>3.6. Расчёт расходов по виду расхода 851</t>
  </si>
  <si>
    <t>КОСГУ 291. "Налоги,пошлины и сборы"</t>
  </si>
  <si>
    <t>3.7. Расчёт расходов по виду расхода 852</t>
  </si>
  <si>
    <t>3.8. Расчёт расходов по виду расхода 853</t>
  </si>
  <si>
    <t>Итого расходов по виду расхода 853</t>
  </si>
  <si>
    <t>КОСГУ 223. "Коммунальные услуги"</t>
  </si>
  <si>
    <t>Расчёт расходов на оплату водоснабжения, водоотведения</t>
  </si>
  <si>
    <t>Расчет расходов на оплату по обращению твердыми коммунальными отходами</t>
  </si>
  <si>
    <t>КОСГУ 342. "Увеличение стоимости продуктов питания"</t>
  </si>
  <si>
    <t xml:space="preserve">              Общие сведения</t>
  </si>
  <si>
    <t>КОСГУ 310.  "Увеличение стоимости основных средств"</t>
  </si>
  <si>
    <t>Итого расходов по виду расхода 243</t>
  </si>
  <si>
    <r>
      <t xml:space="preserve">Учреждение  </t>
    </r>
    <r>
      <rPr>
        <sz val="11"/>
        <rFont val="Times New Roman"/>
        <family val="1"/>
      </rPr>
      <t>МКОУ " Чупинская  средняя общеобразовательная школа "</t>
    </r>
  </si>
  <si>
    <t>1-4 классы</t>
  </si>
  <si>
    <t>10-11(12) классы</t>
  </si>
  <si>
    <t>Итого по всем классам</t>
  </si>
  <si>
    <t>Количество педагогических ставок на все классы (среднегодовые) (Общие часы по тарификации/18)</t>
  </si>
  <si>
    <t>Итого основной оклад учителей в год, рублей</t>
  </si>
  <si>
    <t>Руководитель</t>
  </si>
  <si>
    <t>Заместитель руководителя</t>
  </si>
  <si>
    <t>Педагогические работники</t>
  </si>
  <si>
    <t>Цена, рублей</t>
  </si>
  <si>
    <t xml:space="preserve">Учебники </t>
  </si>
  <si>
    <t>Среднегодовое      количество учащихся</t>
  </si>
  <si>
    <t>Дни питания</t>
  </si>
  <si>
    <t>Стоимость питания</t>
  </si>
  <si>
    <t>1 класс (двухразовое питание (завтрак и обед) уч-ся с ограниченными возможностями здоровья, дети-инвалиды и дети коррекционного класса)</t>
  </si>
  <si>
    <t>2-4 классы (двухразовое питание (завтрак и обед) уч-ся с ограниченными возможностями здоровья, дети-инвалиды и дети коррекционного класса)</t>
  </si>
  <si>
    <t>5-11 классы, нуждающие в социальной поддержке (льготники) при пятидневной рабочей неделе</t>
  </si>
  <si>
    <t>5-11 классы, нуждающие в социальной поддержке (льготники) при шестидневной рабочей неделе</t>
  </si>
  <si>
    <t>5-11 классы (двухразовое питание (завтрак и обед) уч-ся с ограниченными возможностями здоровья, дети-инвалиды и дети коррекц. класса) при пятидневной рабочей неделе</t>
  </si>
  <si>
    <t>5-11 классы (двухразовое питание (завтрак и обед) уч-ся с ограниченными возможностями здоровья, дети-инвалиды и дети коррекц. класса) при шестидневной рабочей неделе</t>
  </si>
  <si>
    <t>Родительская плата</t>
  </si>
  <si>
    <t>1.Общая кубатура всех строений по наружному обмеру  1602 куб.м.</t>
  </si>
  <si>
    <t>2.Внутрення площадь здания - 1453 куб.м.</t>
  </si>
  <si>
    <t>4.Система отопления - да  (да,нет),  плит 2 штуки.</t>
  </si>
  <si>
    <t>5.Площадь освещения -  кв.м. или количество осветительных точек - 423 един.</t>
  </si>
  <si>
    <r>
      <t xml:space="preserve">Руководитель                                                             </t>
    </r>
    <r>
      <rPr>
        <sz val="10"/>
        <rFont val="Times New Roman"/>
        <family val="1"/>
      </rPr>
      <t>________________  Новоселова Н.А.</t>
    </r>
  </si>
  <si>
    <t xml:space="preserve">                   </t>
  </si>
  <si>
    <t>Исполнитель Экономист МКУ ТГО ЦБУЭР          ______________  Ковригина Н.В.</t>
  </si>
  <si>
    <t>Приложение 1 к бюджетной смете</t>
  </si>
  <si>
    <r>
      <t>3. Расчет расходов по целевой статье</t>
    </r>
    <r>
      <rPr>
        <b/>
        <u val="single"/>
        <sz val="12"/>
        <rFont val="Times New Roman"/>
        <family val="1"/>
      </rPr>
      <t xml:space="preserve"> 0620345310</t>
    </r>
  </si>
  <si>
    <t xml:space="preserve">3.1. Расчет расходов на оплату труда по виду расхода 111,119 </t>
  </si>
  <si>
    <t>Средняя ставка учителя в месяц по тарификации (стр.0304 / стр.0303 / на 12 месяцев)</t>
  </si>
  <si>
    <t>Итого оплата труда по основным ставкам, должностным окладам (0303+0305+0306+0307+0308+0309)</t>
  </si>
  <si>
    <t>Всего ( 0310+0311+0312+0313)</t>
  </si>
  <si>
    <t>ИТОГО (0315+0316+0317)</t>
  </si>
  <si>
    <r>
      <t xml:space="preserve">4. Расчет расходов по целевой статье </t>
    </r>
    <r>
      <rPr>
        <b/>
        <u val="single"/>
        <sz val="12"/>
        <rFont val="Times New Roman"/>
        <family val="1"/>
      </rPr>
      <t>0620345321</t>
    </r>
  </si>
  <si>
    <t>Итого по услугам связи:</t>
  </si>
  <si>
    <t>Итого расходов по работам,услугам по содержанию имущества</t>
  </si>
  <si>
    <t xml:space="preserve">КОСГУ 226. "Прочие работы,  услуги" </t>
  </si>
  <si>
    <t>Итого расходов по прочим работам, услугам</t>
  </si>
  <si>
    <t>Итого расходов по основным средствам</t>
  </si>
  <si>
    <t>КОСГУ 226."Прочие работы,услуги"</t>
  </si>
  <si>
    <t>КОСГУ 310." Увеличение стоимости основных средств"</t>
  </si>
  <si>
    <t>КОСГУ 349. "Увеличение стоимости прочих материальных запасов однократного применения"</t>
  </si>
  <si>
    <r>
      <t>5. Расчет расходов по целевой статье</t>
    </r>
    <r>
      <rPr>
        <b/>
        <u val="single"/>
        <sz val="12"/>
        <rFont val="Times New Roman"/>
        <family val="1"/>
      </rPr>
      <t xml:space="preserve"> 0620445400</t>
    </r>
  </si>
  <si>
    <t>5.1. Расчёт расходов на обеспечение питанием обучающихся по виду расхода 244</t>
  </si>
  <si>
    <t>КОСГУ 342. "Увеличение стоимости продуктов"</t>
  </si>
  <si>
    <t xml:space="preserve">             Общие сведения</t>
  </si>
  <si>
    <t xml:space="preserve">Центральное отопление </t>
  </si>
  <si>
    <t>0630245600</t>
  </si>
  <si>
    <t>Прочая закупка товаров, работ и услуг (за счет средств родительской платы)</t>
  </si>
  <si>
    <t>0630210060</t>
  </si>
  <si>
    <t>06302S5600</t>
  </si>
  <si>
    <t xml:space="preserve">                                  "КОЛОСОК"</t>
  </si>
  <si>
    <t xml:space="preserve">     </t>
  </si>
  <si>
    <t>План года, месяцы</t>
  </si>
  <si>
    <t>Всего, человек</t>
  </si>
  <si>
    <t>Июнь</t>
  </si>
  <si>
    <t>Санатории круглогодичного действия в учебное время</t>
  </si>
  <si>
    <t>Санатории, санаторные оздоровительные  лагеря</t>
  </si>
  <si>
    <t>Загородные  оздоровительные  лагеря</t>
  </si>
  <si>
    <t>Лагеря дневного пребывания</t>
  </si>
  <si>
    <t>Трудовые лагеря</t>
  </si>
  <si>
    <t>Однодневные походы</t>
  </si>
  <si>
    <t>0201</t>
  </si>
  <si>
    <t>0202</t>
  </si>
  <si>
    <t xml:space="preserve">           Итого (стр.201*202)</t>
  </si>
  <si>
    <t>0203</t>
  </si>
  <si>
    <t xml:space="preserve"> 3. Расчет расходов по целевой статье 0630245600 (областной бюджет)</t>
  </si>
  <si>
    <t>3.1.  Расчет расходов расходов на оплату труда по виду расхода 111, 119</t>
  </si>
  <si>
    <t>Всего  по КОСГУ 211 "Заработная плата",  (вид расхода 111)</t>
  </si>
  <si>
    <t>Всего  по КОСГУ 219 "Начисления на выплаты по оплате труда",  (вид расхода 119)</t>
  </si>
  <si>
    <t>3.2.  Расчет расходов по виду расхода 244</t>
  </si>
  <si>
    <t xml:space="preserve">КОСГУ 342.  "Увеличение стоимости продуктов питания" </t>
  </si>
  <si>
    <t>Всего стоимость питания в т.ч:</t>
  </si>
  <si>
    <t>КОСГУ 346."Увеличение стоимости прочих оборотных запасов( материалов)"</t>
  </si>
  <si>
    <t>Итого культурное обслуживание:</t>
  </si>
  <si>
    <t>Итого хозяйственные расходы:</t>
  </si>
  <si>
    <t>4.1.  Расчет расходов по виду расхода 244</t>
  </si>
  <si>
    <t>Итого расходов по прочим работам и услугам</t>
  </si>
  <si>
    <t>КОСГУ  "Увеличение стоимости материальных запасов" (в разрезе КОСГУ  341-349)</t>
  </si>
  <si>
    <t xml:space="preserve"> 5. Расчет расходов по целевой статье                           (местный бюджет)</t>
  </si>
  <si>
    <t>5.1.  Расчет расходов расходов на оплату труда по виду расхода 111, 119</t>
  </si>
  <si>
    <t xml:space="preserve"> 6. Расчет расходов по целевой статье  06302S5600 (местный бюджет)</t>
  </si>
  <si>
    <t>6.1.  Расчет расходов по виду расхода 244</t>
  </si>
  <si>
    <t xml:space="preserve"> "Увеличение стоимости материальных запасов" ( в разрезе КОСГУ  341-349)</t>
  </si>
  <si>
    <r>
      <t xml:space="preserve">КОСГУ 342.  "Увеличение стоимости продуктов питания" </t>
    </r>
    <r>
      <rPr>
        <sz val="10"/>
        <rFont val="Times New Roman"/>
        <family val="1"/>
      </rPr>
      <t>(Однодневные походы)</t>
    </r>
  </si>
  <si>
    <t>Всего:</t>
  </si>
  <si>
    <t>7.1.  Расчет расходов по виду расхода 244</t>
  </si>
  <si>
    <r>
      <t xml:space="preserve">Директор </t>
    </r>
    <r>
      <rPr>
        <sz val="10"/>
        <rFont val="Times New Roman"/>
        <family val="1"/>
      </rPr>
      <t xml:space="preserve">     _____________________</t>
    </r>
  </si>
  <si>
    <t>Исполнитель Экономист МКУ ТГО ЦБУЭР</t>
  </si>
  <si>
    <t>Ковригина Н.В.</t>
  </si>
  <si>
    <r>
      <rPr>
        <sz val="10"/>
        <rFont val="Times New Roman"/>
        <family val="1"/>
      </rPr>
      <t>Учреждение</t>
    </r>
    <r>
      <rPr>
        <sz val="12"/>
        <rFont val="Times New Roman"/>
        <family val="1"/>
      </rPr>
      <t xml:space="preserve">     МКОУ "Чупинская средняя общеобразовательная школа"</t>
    </r>
  </si>
  <si>
    <t xml:space="preserve"> 4. Расчет расходов по целевой статье                         (областной бюджет)</t>
  </si>
  <si>
    <t>Новоселова Н.А.</t>
  </si>
  <si>
    <t xml:space="preserve">Приложение 3 </t>
  </si>
  <si>
    <t>к бюджетной смете</t>
  </si>
  <si>
    <t>Вожатый (лагерь дневного пребывания)</t>
  </si>
  <si>
    <t>Лагерь дневного пребывания :</t>
  </si>
  <si>
    <t>средства областного бюджета по КОСГУ 342</t>
  </si>
  <si>
    <t>Всего лечение и культурное обслуживание:</t>
  </si>
  <si>
    <t>Итого по КОСГУ 346</t>
  </si>
  <si>
    <t xml:space="preserve"> 7. Расчет расходов по целевой статье 0630210060 Лагерь дневного пребывания (родительская плата)</t>
  </si>
  <si>
    <t>средства за счет родительской платы по КОСГУ 342</t>
  </si>
  <si>
    <t>Приложение 2</t>
  </si>
  <si>
    <t>0702</t>
  </si>
  <si>
    <t>0707</t>
  </si>
  <si>
    <t>Компенсация связанная с разъездным характером</t>
  </si>
  <si>
    <t>Бумага</t>
  </si>
  <si>
    <t>Скоросшиватель</t>
  </si>
  <si>
    <t>КОСГУ 213"Начисления на выплаты по оплате труда" (вид расхода 119)</t>
  </si>
  <si>
    <t>Личное дело</t>
  </si>
  <si>
    <t>Файл</t>
  </si>
  <si>
    <t>на 2020 год (текущий финансовый год)</t>
  </si>
  <si>
    <t>на 2021 год (на первый год планового периода)</t>
  </si>
  <si>
    <t>на 2022 год (на второй год планового периода)</t>
  </si>
  <si>
    <t>Служащие</t>
  </si>
  <si>
    <t>Работники культуры,искусства и кинематографии</t>
  </si>
  <si>
    <t>Всего по КОСГУ 219" Начисления на выплаты по оплате труда" ,  с Кт. задолженностью (вид расхода 119)</t>
  </si>
  <si>
    <t>4.1. Расчет расходов по виду расхода 244</t>
  </si>
  <si>
    <t>Мел</t>
  </si>
  <si>
    <t>Рабочие</t>
  </si>
  <si>
    <t>ИП Рытик (тех.обсл. УУТЭ)</t>
  </si>
  <si>
    <t>ВДПО (тех.обсл. видеонаблюдения)</t>
  </si>
  <si>
    <t>ВДПО (тех.обсл. тревожной сигнализации)</t>
  </si>
  <si>
    <t>ВДПО (пожар.сигнализация)</t>
  </si>
  <si>
    <t>ВДПО (стрелец-мониторинг)</t>
  </si>
  <si>
    <t>Всего по услугам связи:</t>
  </si>
  <si>
    <t>Камышловский ОВО (услуги по выезду наряда полиции при поступл. сигнала тревога на пульт)</t>
  </si>
  <si>
    <r>
      <t>4. Расчёт расходов по целевой статье</t>
    </r>
    <r>
      <rPr>
        <b/>
        <u val="single"/>
        <sz val="10"/>
        <rFont val="Times New Roman"/>
        <family val="1"/>
      </rPr>
      <t xml:space="preserve"> 0620110012</t>
    </r>
    <r>
      <rPr>
        <b/>
        <sz val="10"/>
        <rFont val="Times New Roman"/>
        <family val="1"/>
      </rPr>
      <t xml:space="preserve"> на оплату коммунальных услуг  по виду расхода 244</t>
    </r>
  </si>
  <si>
    <t>КОСГУ 222. " Транспортные услуги"</t>
  </si>
  <si>
    <t>Итого оплата труда по основным ставкам, должностным окладам (0301+0302+0303+0304)</t>
  </si>
  <si>
    <t>Всего ( 0305+0306+0307+0308)</t>
  </si>
  <si>
    <t>ИТОГО (0309+0310+0311)</t>
  </si>
  <si>
    <t>Сентябрь</t>
  </si>
  <si>
    <t>1004</t>
  </si>
  <si>
    <t>5.2. Расчёт расходов по денежной компенсации на обеспечение питанием обучающихся по виду расхода 321</t>
  </si>
  <si>
    <t>КОСГУ 263. " Пособия по социальной помощи населению в натуральной форме"</t>
  </si>
  <si>
    <t>Итого расходов по виду расхода 321</t>
  </si>
  <si>
    <t>0640204031</t>
  </si>
  <si>
    <t>Итого по КОСГУ 310</t>
  </si>
  <si>
    <t>Итого по виду расхода 244</t>
  </si>
  <si>
    <t>Директор                                                                                             __________________   Новоселова Н.А.</t>
  </si>
  <si>
    <t>1 класс (обед)</t>
  </si>
  <si>
    <t>2-4 классы (обед)</t>
  </si>
  <si>
    <t>5-11 классы (обед), нуждающие в социальной поддержке (льготники) при пятидневной рабочей неделе</t>
  </si>
  <si>
    <t>5-11 классы (обед), нуждающие в социальной поддержке (льготники) при шестидневной рабочей неделе</t>
  </si>
  <si>
    <t>6.1. Расчёт расходов на обеспечение питанием обучающихся по виду расхода 244</t>
  </si>
  <si>
    <t xml:space="preserve">  (КОСГУ 342.  "Увеличение стоимости продуктов питания")</t>
  </si>
  <si>
    <t>Стоимость набора пищевых продуктов</t>
  </si>
  <si>
    <t>1 класс(обед)</t>
  </si>
  <si>
    <t>1 класс ( обед) уч-ся с ограниченными возможностями здоровья, дети-инвалиды и дети коррекционного класса)</t>
  </si>
  <si>
    <t>2-4 классы(обед)</t>
  </si>
  <si>
    <t>2-4 классы ( обед) уч-ся с ограниченными возможностями здоровья, дети-инвалиды и дети коррекционного класса)</t>
  </si>
  <si>
    <t>7.1.  Расчет расходов расходов на оплату труда по виду расхода 111, 119</t>
  </si>
  <si>
    <t>Наименование выплаты</t>
  </si>
  <si>
    <t>Размер выплаты</t>
  </si>
  <si>
    <t>классы,класс-комплект</t>
  </si>
  <si>
    <t>Пед.работников</t>
  </si>
  <si>
    <t>кол-во месяцев</t>
  </si>
  <si>
    <t>осущ.кл.рук-во в 1классе</t>
  </si>
  <si>
    <t>осущ.кл рук-во в 2-х классах</t>
  </si>
  <si>
    <t>Выплата денежного вознаграждения за классное руководство пед.работникам (федерал.бюджет)</t>
  </si>
  <si>
    <t>5000</t>
  </si>
  <si>
    <t>3</t>
  </si>
  <si>
    <t xml:space="preserve">8. Расчет расходов по целевой статье ________ на проведение капитального ремонта </t>
  </si>
  <si>
    <t>8.1. Расчет расходов по виду расхода 243</t>
  </si>
  <si>
    <t>06205L3040</t>
  </si>
  <si>
    <t xml:space="preserve"> 6. Расчет расходов по целевой статье 06205L3040</t>
  </si>
  <si>
    <r>
      <t>Директор                                                                           ___</t>
    </r>
    <r>
      <rPr>
        <sz val="10"/>
        <rFont val="Times New Roman"/>
        <family val="1"/>
      </rPr>
      <t>_____________    Новоселова Н.А.</t>
    </r>
  </si>
  <si>
    <t>1-4 классы (обед)</t>
  </si>
  <si>
    <t xml:space="preserve">на  2021 финансовый год и плановый период 2022 и 2023 годов </t>
  </si>
  <si>
    <t>на 2021 год (текущий финансовый год)</t>
  </si>
  <si>
    <t>на 2022 год (на первый год планового периода)</t>
  </si>
  <si>
    <t>на 2023 год (на второй год планового периода)</t>
  </si>
  <si>
    <t>0620653030</t>
  </si>
  <si>
    <t>0620410040</t>
  </si>
  <si>
    <t>на 2021 финансовый год</t>
  </si>
  <si>
    <t>План на 01.01.2021г.</t>
  </si>
  <si>
    <t>План на 01.09.2021г.</t>
  </si>
  <si>
    <t>Количество педагогических ставок на класс по тарификации на 01.09.2021 года (стр.0303/ на кол-во классов (комплектов) согласно тарификационного списка</t>
  </si>
  <si>
    <t>Заправка картриджей (500,00*10шт)</t>
  </si>
  <si>
    <t>План на 01.01.2021 г.</t>
  </si>
  <si>
    <t>Кт. задолженность на 01.01.21г. по КОСГУ 213</t>
  </si>
  <si>
    <t>Кт. задолженность на 01.01.21 г.</t>
  </si>
  <si>
    <t xml:space="preserve">Кт.задолженность за услуги связи на 01.01.2021г </t>
  </si>
  <si>
    <t>Кт.задолженность на 01.01.2021г:</t>
  </si>
  <si>
    <t>Кт.задолженность на 01.01.2021г</t>
  </si>
  <si>
    <t xml:space="preserve"> 7. Расчет расходов по целевой статье 0620653030</t>
  </si>
  <si>
    <t>Кт.задолженность на 01.01.21г ООО Энергоресурс</t>
  </si>
  <si>
    <t>Кт.задолженность на 01.01.21г ОАО Энергосбыт Плюс</t>
  </si>
  <si>
    <t>Кт.задолженность н 01.01.21г:</t>
  </si>
  <si>
    <t>Тех.обслуживание УУТЭ (2500*9мес)</t>
  </si>
  <si>
    <t>Кт.задолженность на 01.01.21г.средства за счет род.платы, целевая статья 0620410040(244)</t>
  </si>
  <si>
    <t xml:space="preserve"> Всего средства за счет род.платы, целевая статья 0620410040 (244)</t>
  </si>
  <si>
    <t>Итого расходов по целевой статье 0620410040(244)</t>
  </si>
  <si>
    <t>Эксплуат.поддержка системы навигационного контроля автотранспорта (750*11мес)</t>
  </si>
  <si>
    <t>Услуги по приему сточных вод (водоотведение) (23,87*3,6*6мес+25,29*3,6*6мес)</t>
  </si>
  <si>
    <t>ТО автотранспорта (1р*2390.00)</t>
  </si>
  <si>
    <t>Услуги по вывозу ЖБО (115,00*12мес*3,6м3)</t>
  </si>
  <si>
    <r>
      <t>5. Расчёт расходов по целевой статье</t>
    </r>
    <r>
      <rPr>
        <b/>
        <u val="single"/>
        <sz val="10"/>
        <rFont val="Times New Roman"/>
        <family val="1"/>
      </rPr>
      <t xml:space="preserve"> 0620110012</t>
    </r>
    <r>
      <rPr>
        <b/>
        <sz val="10"/>
        <rFont val="Times New Roman"/>
        <family val="1"/>
      </rPr>
      <t xml:space="preserve"> на оплату коммунальных услуг  по виду расхода 247</t>
    </r>
  </si>
  <si>
    <t>Итого расходов на оплату коммунальных услуг по целевой статье 0620110012 (вид расхода 247)</t>
  </si>
  <si>
    <t>6. Расчёт расходов по целевой статье 0620410040 на приобретение продуктов питания по виду расхода 244</t>
  </si>
  <si>
    <t>7. Расчет расходов по целевой статье 0640110501 на приобретение основных средств  по виду расходов 244</t>
  </si>
  <si>
    <t xml:space="preserve">8. Расчет расходов по целевой статье 0640204031 на проведение капитального ремонта </t>
  </si>
  <si>
    <t>Обращение с твердыми комунальными отходами (30097,27*12мес)</t>
  </si>
  <si>
    <t>Дополнительное проф.образование пед.работников  (4*4200,00)</t>
  </si>
  <si>
    <t>Акарицидная обработка (0.500га*6728,00=3364,00+672,80 НДС)</t>
  </si>
  <si>
    <t>Дератизация помещений разовая, дезинсекция помещений против насекомых, обследование объекта на заселенность грызунами и насекомыми (0,65*1273,00м2*8мес+ 0,75*181,0м2*8мес+2,25*1273,00м2*4мес+6,0*181,0м2*3мес+7,60*181,0м2*4мес =27537,60+5507,56НДС)</t>
  </si>
  <si>
    <t>Исследование на паразитов (22шт*55,00+22шт*85,00+22шт*175,00)</t>
  </si>
  <si>
    <t>Измерение микроклимота в помещениях,освещености, гамма-фона, МЭД, ЭРОА радона в здании (72,00*5шт+119,50*8шт+192,00*24шт+450,00*1шт=6374,00+1274,80НДС)</t>
  </si>
  <si>
    <t>Галограмма,проведение  гигиен.воспит. и обучения граждан (25.00*7ч+318,00*7ч)</t>
  </si>
  <si>
    <t>Налог на имущество за 3кв  2021г</t>
  </si>
  <si>
    <t>ед.изм.</t>
  </si>
  <si>
    <t>шт</t>
  </si>
  <si>
    <t>упак</t>
  </si>
  <si>
    <t>Санитарно-бактериологические исследования воды,пищевых продуктов, санитарно-паразитологические исследования смывов(пыли) с поверхностей ,лабораторные исследования воды, определение витаминов в пищевых продуктах(2062,80*1шт+5094,00*1шт+59,00*10шт+96,00*10шт+1075,00*8шт+481,30*5шт=19713,30+ 3942,66 НДС; 277,00*1шт)</t>
  </si>
  <si>
    <t>Расходы на год   (330,55*11мес)</t>
  </si>
  <si>
    <t>Обслуживание пожар.сигнализации (4609,00*11мес)</t>
  </si>
  <si>
    <t>Тех.обслуживание ПАК Стрелец-Мониторинг (3000*11мес)</t>
  </si>
  <si>
    <t>Тех.обслуживание системы видеонаблюдения (800*11мес)</t>
  </si>
  <si>
    <t>Тех.обслуживание установки тревожной сигнализации (800*11мес)</t>
  </si>
  <si>
    <t>Медосмотр сотрудников (22чел*2100,73)</t>
  </si>
  <si>
    <t>Предрейсовый и послерейсовый мед.осмотр водителя (1осм*43.00*2р/день*225дней)</t>
  </si>
  <si>
    <t>Услуги по выезду наряда полиции при поступлении сигнала "тревога" на пульт централизованного наблюдения (3552.78*12мес)</t>
  </si>
  <si>
    <t>Компьтерная техника( мфу, ноутбук, проектор и т.д)</t>
  </si>
  <si>
    <t>Спорт-инвентарь (мячи для наст тенниса 6шт)</t>
  </si>
  <si>
    <t>Спорт-инвентарь (стол теннис, ракетка, перекладина навес, скакалка,станок д/отжимания,гриф д/штанги, диск обрезин 1,25кг;5кг)</t>
  </si>
  <si>
    <t>Лицензия на програмное обеспечение для заполнения бланков КТ-аттестат (1р*899,00)</t>
  </si>
  <si>
    <t>Приобретение бланков об основном общем, среднем общем образовании(бланки аттестатов без обложки)</t>
  </si>
  <si>
    <t>Приобретение бланков приложения к аттестату об основном общем образовании, об основном общем образовании с отличием, о среднем общем образовании, с отличием)</t>
  </si>
  <si>
    <t xml:space="preserve">на  2021 финансовый год </t>
  </si>
  <si>
    <t>Лечение и культурное обслуживание, всего (40чел*185 руб)    7 400,00 , в том числе</t>
  </si>
  <si>
    <t>Лечение всего:</t>
  </si>
  <si>
    <t>в том числе:</t>
  </si>
  <si>
    <t>Итого лечение:</t>
  </si>
  <si>
    <t xml:space="preserve">КОСГУ 346."Увеличение стоимости прочих оборотных запасов( материалов)" </t>
  </si>
  <si>
    <t>Ватман</t>
  </si>
  <si>
    <t>Набор маркеров</t>
  </si>
  <si>
    <t>Линейка</t>
  </si>
  <si>
    <t>Степлер</t>
  </si>
  <si>
    <t>Скобы для степлера</t>
  </si>
  <si>
    <t>Цветная бумага</t>
  </si>
  <si>
    <t>Клей карандаш</t>
  </si>
  <si>
    <t>Шашки</t>
  </si>
  <si>
    <t>Бумага писчая</t>
  </si>
  <si>
    <t>Карашдаши цветные  12цв</t>
  </si>
  <si>
    <t>Фломастеры 12 цв</t>
  </si>
  <si>
    <t>Краски 24 цв</t>
  </si>
  <si>
    <t>Гуашь 12 цв</t>
  </si>
  <si>
    <t>Раскраска</t>
  </si>
  <si>
    <t>Мяч футбольный</t>
  </si>
  <si>
    <t xml:space="preserve">Скакалка </t>
  </si>
  <si>
    <t>Домино</t>
  </si>
  <si>
    <t>Культурное обслуживание всего:</t>
  </si>
  <si>
    <t>средства за счет родительской платы (0630210060) 11 000,00</t>
  </si>
  <si>
    <t>ед.изм</t>
  </si>
  <si>
    <t>Мелки 10 цв</t>
  </si>
  <si>
    <t>Пластилин 10ц</t>
  </si>
  <si>
    <t>Жидкое мыло СБА 5л</t>
  </si>
  <si>
    <t>Чистящее средство Санокс</t>
  </si>
  <si>
    <t>Пемолюкс</t>
  </si>
  <si>
    <t>Туалетная бумага</t>
  </si>
  <si>
    <t>Полотенце бумажное</t>
  </si>
  <si>
    <t>Чистящее средство Золушка "Чистые окна"</t>
  </si>
  <si>
    <t>Веник Сорго</t>
  </si>
  <si>
    <t>Мыло хоз.жидкое "Эффект" 5л</t>
  </si>
  <si>
    <t>Губка для мытья посуды 10шт</t>
  </si>
  <si>
    <t>Средство для мытья посуды "Нико"</t>
  </si>
  <si>
    <t>Хозяйственные расходы, всего  (40чел* 85 руб) 3 400,00</t>
  </si>
  <si>
    <t>Део-хлор уп (300табл)</t>
  </si>
  <si>
    <t>средства областного бюджета (0630245600) 105 000,00</t>
  </si>
  <si>
    <t xml:space="preserve">Кол-во </t>
  </si>
  <si>
    <t>ед.измер.</t>
  </si>
  <si>
    <t>Сок ассорт. 0,2л</t>
  </si>
  <si>
    <t>Батончик Талосто ваниль со сгущ.</t>
  </si>
  <si>
    <t>Яблоко</t>
  </si>
  <si>
    <t>кг</t>
  </si>
  <si>
    <t>Печенье в упаковке</t>
  </si>
  <si>
    <t>Каша овсян.</t>
  </si>
  <si>
    <t>Банан</t>
  </si>
  <si>
    <t>Вафли</t>
  </si>
  <si>
    <t>Итого по КСГУ 342</t>
  </si>
  <si>
    <t>Аптечка первой помощи</t>
  </si>
  <si>
    <t>Зарядка, переосвидетельствование огнетушителей (5шт*277,60)</t>
  </si>
  <si>
    <t>Исследования на стафилакок, дизентерию (2шт*1270,00)</t>
  </si>
  <si>
    <t>Спецоценка условий труда (1р*27000,00)</t>
  </si>
  <si>
    <t>Моющее средство Ника 1л</t>
  </si>
  <si>
    <t>Сода кальц. 600гр</t>
  </si>
  <si>
    <t>Део-хлор</t>
  </si>
  <si>
    <t>Тарелка глубокая</t>
  </si>
  <si>
    <t>Эл.лампочка</t>
  </si>
  <si>
    <t>Стакан граненый</t>
  </si>
  <si>
    <t>Капитальный ремонт окон в здании школы</t>
  </si>
  <si>
    <t>0642345410</t>
  </si>
  <si>
    <t>06423S5410</t>
  </si>
  <si>
    <t>9. Расчет расходов по целевой статье 0642345410</t>
  </si>
  <si>
    <t>9.1. Расчет расходов по виду расхода 244</t>
  </si>
  <si>
    <t>Ед.измер.</t>
  </si>
  <si>
    <t>доля софинансирования *</t>
  </si>
  <si>
    <t>Итого расходов по статье 0642345410</t>
  </si>
  <si>
    <t>* оплата доли софинансирования за счет средст областного бюджета</t>
  </si>
  <si>
    <t>Мармит ЭМК</t>
  </si>
  <si>
    <t xml:space="preserve">Холодильник </t>
  </si>
  <si>
    <t>Мясорубка на сумму 48 830,00</t>
  </si>
  <si>
    <t>Краска вд д/стен и потолков</t>
  </si>
  <si>
    <t>Ед.измер</t>
  </si>
  <si>
    <t>Смесь штукатурная</t>
  </si>
  <si>
    <t>Валик</t>
  </si>
  <si>
    <t xml:space="preserve">Кисть </t>
  </si>
  <si>
    <t>Лампа накаливания</t>
  </si>
  <si>
    <t>ТЭН вод</t>
  </si>
  <si>
    <t>Прожектор</t>
  </si>
  <si>
    <t>Изолента</t>
  </si>
  <si>
    <t>Фонарь</t>
  </si>
  <si>
    <t>9. Расчет расходов по целевой статье 06423S5410</t>
  </si>
  <si>
    <t>Итого расходов по статье 06423S5410</t>
  </si>
  <si>
    <t>* оплата доли софинансирования за счет средст местного бюджета</t>
  </si>
  <si>
    <t>КОСГУ 228. "Работы, услуги для целей капитальных вложений"</t>
  </si>
  <si>
    <t>Итого по КОСГУ 228</t>
  </si>
  <si>
    <t>Плита электрическая</t>
  </si>
  <si>
    <t>Ремонт пожарной сигнализации- замена прибора Гранит (1р*9500,00)</t>
  </si>
  <si>
    <t>Промывка и гидравлическое испытание внутренних инженерных сетей теплоснабжения (1р*22300,00)</t>
  </si>
  <si>
    <t>Карта водителя СКЗИ</t>
  </si>
  <si>
    <t xml:space="preserve">Краска </t>
  </si>
  <si>
    <t>Кисть малярная</t>
  </si>
  <si>
    <t>Монтаж внутренних откосов в оконный проем (6,3м2*1508,41)</t>
  </si>
  <si>
    <t>Стаховка автобуса (1р*3858,86)</t>
  </si>
  <si>
    <t>Исследование на рото-норовирус (6чел*617,00)</t>
  </si>
  <si>
    <t>10</t>
  </si>
  <si>
    <t>4</t>
  </si>
  <si>
    <t>Обучение водителя (1р*1500,00)</t>
  </si>
  <si>
    <t>двухразовое питание (завтрак и обед) уч-ся с ограниченными возможностями здоровья, дети-инвалиды осваивающие основные образовательные программы на дому )</t>
  </si>
  <si>
    <t>Програмное обеспечение (антивирус) 1р*4270,00</t>
  </si>
  <si>
    <t>________________________Клепикова В.В.</t>
  </si>
  <si>
    <t>Дезинфекция помещения по заявке заключительная (21,70*802м2=17403,40+3480,68НДС; 21,70*944м2= 20484,80+4096,96НДС)</t>
  </si>
  <si>
    <t>лето  32.4</t>
  </si>
  <si>
    <t>зима 35.2</t>
  </si>
  <si>
    <t>ТО-1 автотранспорта (2р/год*11000,00)</t>
  </si>
  <si>
    <t>(11мес*259,64)</t>
  </si>
  <si>
    <t>" 30 " декабря 2021г.</t>
  </si>
  <si>
    <t>"30 " декабря  2021г.</t>
  </si>
  <si>
    <t>(с изменениями 24,12,21г,29.12.21г.)</t>
  </si>
  <si>
    <t>" 29 " декабря  2021г.</t>
  </si>
  <si>
    <t>ч</t>
  </si>
  <si>
    <t>И.о.начальника Управления образования Администрации Талицкого городского округа</t>
  </si>
  <si>
    <t>_________________________ Мужева Т.П.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</si>
</sst>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00"/>
    <numFmt numFmtId="175" formatCode="0.0000"/>
    <numFmt numFmtId="176" formatCode="0.0"/>
    <numFmt numFmtId="177" formatCode="000"/>
    <numFmt numFmtId="178" formatCode="0.0000000"/>
    <numFmt numFmtId="179" formatCode="0.00000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7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62"/>
      <name val="Arial Cyr"/>
      <family val="0"/>
    </font>
    <font>
      <sz val="10"/>
      <color indexed="10"/>
      <name val="Times New Roman"/>
      <family val="1"/>
    </font>
    <font>
      <sz val="10"/>
      <color indexed="40"/>
      <name val="Arial Cyr"/>
      <family val="0"/>
    </font>
    <font>
      <sz val="10"/>
      <color indexed="60"/>
      <name val="Arial Cyr"/>
      <family val="0"/>
    </font>
    <font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0"/>
      <color theme="3" tint="0.39998000860214233"/>
      <name val="Arial Cyr"/>
      <family val="0"/>
    </font>
    <font>
      <sz val="10"/>
      <color rgb="FFFF0000"/>
      <name val="Times New Roman"/>
      <family val="1"/>
    </font>
    <font>
      <sz val="10"/>
      <color rgb="FF7030A0"/>
      <name val="Arial Cyr"/>
      <family val="0"/>
    </font>
    <font>
      <sz val="10"/>
      <color rgb="FF00B0F0"/>
      <name val="Arial Cyr"/>
      <family val="0"/>
    </font>
    <font>
      <sz val="10"/>
      <color rgb="FFC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66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6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4" fontId="13" fillId="0" borderId="0" xfId="0" applyNumberFormat="1" applyFont="1" applyFill="1" applyAlignment="1">
      <alignment horizontal="right"/>
    </xf>
    <xf numFmtId="0" fontId="7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13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76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 wrapText="1"/>
    </xf>
    <xf numFmtId="2" fontId="77" fillId="0" borderId="0" xfId="0" applyNumberFormat="1" applyFont="1" applyFill="1" applyAlignment="1">
      <alignment/>
    </xf>
    <xf numFmtId="4" fontId="75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2" fontId="78" fillId="0" borderId="0" xfId="0" applyNumberFormat="1" applyFont="1" applyAlignment="1">
      <alignment/>
    </xf>
    <xf numFmtId="0" fontId="78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 wrapText="1" shrinkToFit="1"/>
    </xf>
    <xf numFmtId="0" fontId="21" fillId="0" borderId="0" xfId="0" applyFont="1" applyAlignment="1">
      <alignment shrinkToFit="1"/>
    </xf>
    <xf numFmtId="0" fontId="21" fillId="0" borderId="0" xfId="0" applyFont="1" applyAlignment="1">
      <alignment horizontal="left" wrapText="1" shrinkToFit="1"/>
    </xf>
    <xf numFmtId="0" fontId="21" fillId="0" borderId="0" xfId="0" applyFont="1" applyBorder="1" applyAlignment="1">
      <alignment shrinkToFit="1"/>
    </xf>
    <xf numFmtId="0" fontId="21" fillId="0" borderId="0" xfId="0" applyFont="1" applyAlignment="1">
      <alignment horizontal="left" shrinkToFit="1"/>
    </xf>
    <xf numFmtId="0" fontId="1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shrinkToFit="1"/>
    </xf>
    <xf numFmtId="4" fontId="7" fillId="0" borderId="10" xfId="0" applyNumberFormat="1" applyFont="1" applyBorder="1" applyAlignment="1">
      <alignment shrinkToFi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shrinkToFit="1"/>
    </xf>
    <xf numFmtId="49" fontId="7" fillId="0" borderId="10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shrinkToFit="1"/>
    </xf>
    <xf numFmtId="0" fontId="1" fillId="0" borderId="0" xfId="0" applyFont="1" applyFill="1" applyBorder="1" applyAlignment="1">
      <alignment/>
    </xf>
    <xf numFmtId="0" fontId="24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26" fillId="0" borderId="0" xfId="0" applyFont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right" vertical="center" wrapText="1"/>
    </xf>
    <xf numFmtId="4" fontId="13" fillId="33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76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4" fontId="30" fillId="0" borderId="0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" fontId="10" fillId="0" borderId="16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75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75" fillId="0" borderId="0" xfId="0" applyFont="1" applyFill="1" applyAlignment="1">
      <alignment horizontal="left" wrapText="1"/>
    </xf>
    <xf numFmtId="2" fontId="78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8" fillId="0" borderId="0" xfId="0" applyFont="1" applyFill="1" applyBorder="1" applyAlignment="1">
      <alignment/>
    </xf>
    <xf numFmtId="0" fontId="13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7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 wrapText="1"/>
    </xf>
    <xf numFmtId="4" fontId="78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4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10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3" fillId="34" borderId="14" xfId="0" applyNumberFormat="1" applyFont="1" applyFill="1" applyBorder="1" applyAlignment="1">
      <alignment horizontal="center"/>
    </xf>
    <xf numFmtId="4" fontId="13" fillId="34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75" fillId="0" borderId="0" xfId="0" applyFont="1" applyFill="1" applyAlignment="1">
      <alignment horizontal="left"/>
    </xf>
    <xf numFmtId="0" fontId="79" fillId="0" borderId="0" xfId="0" applyFont="1" applyFill="1" applyAlignment="1">
      <alignment/>
    </xf>
    <xf numFmtId="0" fontId="80" fillId="0" borderId="0" xfId="0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10" fillId="0" borderId="14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78" fillId="35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8" fillId="35" borderId="0" xfId="0" applyNumberFormat="1" applyFont="1" applyFill="1" applyAlignment="1">
      <alignment/>
    </xf>
    <xf numFmtId="0" fontId="75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78" fillId="0" borderId="0" xfId="0" applyNumberFormat="1" applyFont="1" applyFill="1" applyAlignment="1">
      <alignment/>
    </xf>
    <xf numFmtId="4" fontId="77" fillId="0" borderId="0" xfId="0" applyNumberFormat="1" applyFont="1" applyFill="1" applyAlignment="1">
      <alignment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" fontId="1" fillId="0" borderId="14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4" fontId="13" fillId="0" borderId="0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79" fillId="35" borderId="0" xfId="0" applyFont="1" applyFill="1" applyAlignment="1">
      <alignment/>
    </xf>
    <xf numFmtId="0" fontId="79" fillId="35" borderId="0" xfId="0" applyFont="1" applyFill="1" applyAlignment="1">
      <alignment horizontal="center" vertical="center"/>
    </xf>
    <xf numFmtId="2" fontId="0" fillId="0" borderId="0" xfId="0" applyNumberFormat="1" applyAlignment="1">
      <alignment/>
    </xf>
    <xf numFmtId="4" fontId="1" fillId="0" borderId="0" xfId="0" applyNumberFormat="1" applyFont="1" applyBorder="1" applyAlignment="1">
      <alignment horizontal="right"/>
    </xf>
    <xf numFmtId="0" fontId="32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32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4" fillId="0" borderId="18" xfId="0" applyFont="1" applyBorder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0" fontId="75" fillId="0" borderId="0" xfId="0" applyFont="1" applyFill="1" applyAlignment="1">
      <alignment horizontal="left" wrapText="1"/>
    </xf>
    <xf numFmtId="0" fontId="75" fillId="0" borderId="0" xfId="0" applyFont="1" applyFill="1" applyAlignment="1">
      <alignment horizontal="left" wrapText="1"/>
    </xf>
    <xf numFmtId="0" fontId="78" fillId="0" borderId="0" xfId="0" applyFont="1" applyFill="1" applyAlignment="1">
      <alignment horizontal="center" vertical="center"/>
    </xf>
    <xf numFmtId="2" fontId="78" fillId="35" borderId="0" xfId="0" applyNumberFormat="1" applyFont="1" applyFill="1" applyBorder="1" applyAlignment="1">
      <alignment/>
    </xf>
    <xf numFmtId="4" fontId="78" fillId="0" borderId="0" xfId="0" applyNumberFormat="1" applyFont="1" applyFill="1" applyBorder="1" applyAlignment="1">
      <alignment/>
    </xf>
    <xf numFmtId="0" fontId="78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75" fillId="0" borderId="0" xfId="0" applyFont="1" applyFill="1" applyAlignment="1">
      <alignment horizontal="left"/>
    </xf>
    <xf numFmtId="0" fontId="2" fillId="0" borderId="16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81" fillId="0" borderId="0" xfId="0" applyFont="1" applyFill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shrinkToFit="1"/>
    </xf>
    <xf numFmtId="4" fontId="1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wrapText="1"/>
    </xf>
    <xf numFmtId="0" fontId="17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 horizontal="right"/>
    </xf>
    <xf numFmtId="4" fontId="13" fillId="0" borderId="14" xfId="0" applyNumberFormat="1" applyFont="1" applyFill="1" applyBorder="1" applyAlignment="1">
      <alignment horizontal="center"/>
    </xf>
    <xf numFmtId="4" fontId="13" fillId="0" borderId="13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 horizontal="center" wrapText="1"/>
    </xf>
    <xf numFmtId="174" fontId="1" fillId="0" borderId="13" xfId="0" applyNumberFormat="1" applyFont="1" applyFill="1" applyBorder="1" applyAlignment="1">
      <alignment horizontal="center" wrapText="1"/>
    </xf>
    <xf numFmtId="174" fontId="1" fillId="0" borderId="12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75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75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75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0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4" fillId="0" borderId="13" xfId="0" applyFont="1" applyBorder="1" applyAlignment="1">
      <alignment horizontal="left" shrinkToFit="1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75" fillId="0" borderId="0" xfId="0" applyFont="1" applyFill="1" applyAlignment="1">
      <alignment horizontal="left" vertical="top" wrapText="1"/>
    </xf>
    <xf numFmtId="0" fontId="78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4" fontId="13" fillId="0" borderId="16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/>
    </xf>
    <xf numFmtId="2" fontId="6" fillId="0" borderId="1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1" fillId="0" borderId="0" xfId="0" applyFont="1" applyAlignment="1">
      <alignment wrapText="1"/>
    </xf>
    <xf numFmtId="0" fontId="19" fillId="0" borderId="10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2" fontId="6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75" fillId="0" borderId="0" xfId="0" applyFont="1" applyFill="1" applyAlignment="1">
      <alignment wrapText="1"/>
    </xf>
    <xf numFmtId="4" fontId="10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24" fillId="0" borderId="0" xfId="0" applyFont="1" applyAlignment="1">
      <alignment horizontal="left" wrapText="1"/>
    </xf>
    <xf numFmtId="4" fontId="6" fillId="0" borderId="14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0" fontId="23" fillId="33" borderId="14" xfId="0" applyFont="1" applyFill="1" applyBorder="1" applyAlignment="1">
      <alignment horizontal="left" wrapText="1"/>
    </xf>
    <xf numFmtId="0" fontId="23" fillId="33" borderId="13" xfId="0" applyFont="1" applyFill="1" applyBorder="1" applyAlignment="1">
      <alignment horizontal="left" wrapText="1"/>
    </xf>
    <xf numFmtId="0" fontId="23" fillId="33" borderId="12" xfId="0" applyFont="1" applyFill="1" applyBorder="1" applyAlignment="1">
      <alignment horizontal="left" wrapText="1"/>
    </xf>
    <xf numFmtId="4" fontId="13" fillId="0" borderId="14" xfId="0" applyNumberFormat="1" applyFont="1" applyFill="1" applyBorder="1" applyAlignment="1">
      <alignment horizontal="right" shrinkToFit="1"/>
    </xf>
    <xf numFmtId="4" fontId="13" fillId="0" borderId="12" xfId="0" applyNumberFormat="1" applyFont="1" applyFill="1" applyBorder="1" applyAlignment="1">
      <alignment horizontal="right" shrinkToFit="1"/>
    </xf>
    <xf numFmtId="0" fontId="5" fillId="0" borderId="17" xfId="0" applyFont="1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4" fontId="10" fillId="0" borderId="14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5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left"/>
    </xf>
    <xf numFmtId="0" fontId="82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left"/>
    </xf>
    <xf numFmtId="0" fontId="78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32" fillId="0" borderId="14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32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32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36" borderId="0" xfId="0" applyFont="1" applyFill="1" applyAlignment="1">
      <alignment horizontal="center"/>
    </xf>
    <xf numFmtId="0" fontId="17" fillId="0" borderId="17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4" fontId="30" fillId="0" borderId="14" xfId="0" applyNumberFormat="1" applyFont="1" applyBorder="1" applyAlignment="1">
      <alignment horizontal="center" vertical="center" wrapText="1"/>
    </xf>
    <xf numFmtId="4" fontId="30" fillId="0" borderId="13" xfId="0" applyNumberFormat="1" applyFont="1" applyBorder="1" applyAlignment="1">
      <alignment horizontal="center" vertical="center" wrapText="1"/>
    </xf>
    <xf numFmtId="4" fontId="30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3" fillId="0" borderId="14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3" fillId="36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4" fontId="13" fillId="0" borderId="10" xfId="0" applyNumberFormat="1" applyFont="1" applyBorder="1" applyAlignment="1">
      <alignment horizontal="right"/>
    </xf>
    <xf numFmtId="4" fontId="13" fillId="36" borderId="16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left" wrapText="1"/>
    </xf>
    <xf numFmtId="0" fontId="5" fillId="34" borderId="13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wrapText="1"/>
    </xf>
    <xf numFmtId="4" fontId="10" fillId="34" borderId="14" xfId="0" applyNumberFormat="1" applyFont="1" applyFill="1" applyBorder="1" applyAlignment="1">
      <alignment horizontal="right"/>
    </xf>
    <xf numFmtId="4" fontId="10" fillId="34" borderId="12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shrinkToFi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13" fillId="0" borderId="14" xfId="0" applyNumberFormat="1" applyFont="1" applyFill="1" applyBorder="1" applyAlignment="1">
      <alignment horizontal="right"/>
    </xf>
    <xf numFmtId="4" fontId="13" fillId="0" borderId="12" xfId="0" applyNumberFormat="1" applyFont="1" applyFill="1" applyBorder="1" applyAlignment="1">
      <alignment horizontal="right"/>
    </xf>
    <xf numFmtId="0" fontId="4" fillId="36" borderId="16" xfId="0" applyFont="1" applyFill="1" applyBorder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4" fontId="30" fillId="0" borderId="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4" fontId="4" fillId="34" borderId="10" xfId="0" applyNumberFormat="1" applyFont="1" applyFill="1" applyBorder="1" applyAlignment="1">
      <alignment horizontal="right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0" fillId="0" borderId="14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shrinkToFit="1"/>
    </xf>
    <xf numFmtId="0" fontId="1" fillId="0" borderId="13" xfId="0" applyFont="1" applyBorder="1" applyAlignment="1">
      <alignment horizontal="left" shrinkToFit="1"/>
    </xf>
    <xf numFmtId="0" fontId="1" fillId="0" borderId="12" xfId="0" applyFont="1" applyBorder="1" applyAlignment="1">
      <alignment horizontal="left" shrinkToFit="1"/>
    </xf>
    <xf numFmtId="0" fontId="13" fillId="0" borderId="14" xfId="0" applyFont="1" applyBorder="1" applyAlignment="1">
      <alignment horizontal="left" shrinkToFit="1"/>
    </xf>
    <xf numFmtId="0" fontId="13" fillId="0" borderId="13" xfId="0" applyFont="1" applyBorder="1" applyAlignment="1">
      <alignment horizontal="left" shrinkToFit="1"/>
    </xf>
    <xf numFmtId="0" fontId="13" fillId="0" borderId="12" xfId="0" applyFont="1" applyBorder="1" applyAlignment="1">
      <alignment horizontal="left" shrinkToFit="1"/>
    </xf>
    <xf numFmtId="0" fontId="1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2" fontId="13" fillId="0" borderId="14" xfId="0" applyNumberFormat="1" applyFont="1" applyBorder="1" applyAlignment="1">
      <alignment horizontal="right"/>
    </xf>
    <xf numFmtId="2" fontId="13" fillId="0" borderId="12" xfId="0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13" fillId="34" borderId="14" xfId="0" applyFont="1" applyFill="1" applyBorder="1" applyAlignment="1">
      <alignment horizontal="left"/>
    </xf>
    <xf numFmtId="0" fontId="13" fillId="34" borderId="13" xfId="0" applyFont="1" applyFill="1" applyBorder="1" applyAlignment="1">
      <alignment horizontal="left"/>
    </xf>
    <xf numFmtId="0" fontId="13" fillId="34" borderId="12" xfId="0" applyFont="1" applyFill="1" applyBorder="1" applyAlignment="1">
      <alignment horizontal="left"/>
    </xf>
    <xf numFmtId="4" fontId="13" fillId="34" borderId="14" xfId="0" applyNumberFormat="1" applyFont="1" applyFill="1" applyBorder="1" applyAlignment="1">
      <alignment horizontal="right"/>
    </xf>
    <xf numFmtId="4" fontId="13" fillId="34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24" fillId="0" borderId="14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78" fillId="35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10" fillId="34" borderId="14" xfId="0" applyNumberFormat="1" applyFont="1" applyFill="1" applyBorder="1" applyAlignment="1">
      <alignment horizontal="center"/>
    </xf>
    <xf numFmtId="0" fontId="10" fillId="34" borderId="12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 shrinkToFi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3"/>
  <sheetViews>
    <sheetView zoomScale="98" zoomScaleNormal="98" zoomScalePageLayoutView="0" workbookViewId="0" topLeftCell="A221">
      <selection activeCell="I230" sqref="I230"/>
    </sheetView>
  </sheetViews>
  <sheetFormatPr defaultColWidth="9.00390625" defaultRowHeight="12.75"/>
  <cols>
    <col min="3" max="3" width="6.875" style="0" customWidth="1"/>
    <col min="4" max="4" width="7.00390625" style="0" customWidth="1"/>
    <col min="5" max="5" width="7.75390625" style="0" customWidth="1"/>
    <col min="6" max="6" width="8.125" style="0" customWidth="1"/>
    <col min="7" max="7" width="7.75390625" style="0" customWidth="1"/>
    <col min="8" max="8" width="10.75390625" style="0" customWidth="1"/>
    <col min="9" max="9" width="14.125" style="0" customWidth="1"/>
    <col min="10" max="10" width="11.375" style="0" customWidth="1"/>
    <col min="12" max="12" width="9.75390625" style="0" bestFit="1" customWidth="1"/>
    <col min="13" max="13" width="12.75390625" style="0" customWidth="1"/>
    <col min="14" max="14" width="10.25390625" style="0" bestFit="1" customWidth="1"/>
    <col min="15" max="15" width="10.375" style="0" bestFit="1" customWidth="1"/>
    <col min="16" max="16" width="10.25390625" style="0" bestFit="1" customWidth="1"/>
    <col min="19" max="19" width="9.75390625" style="0" bestFit="1" customWidth="1"/>
  </cols>
  <sheetData>
    <row r="1" spans="1:10" ht="12.75">
      <c r="A1" s="2"/>
      <c r="B1" s="2"/>
      <c r="C1" s="2"/>
      <c r="D1" s="2"/>
      <c r="E1" s="4"/>
      <c r="F1" s="4"/>
      <c r="G1" s="4"/>
      <c r="H1" s="507"/>
      <c r="I1" s="507"/>
      <c r="J1" s="507"/>
    </row>
    <row r="2" spans="1:10" ht="12.75">
      <c r="A2" s="2"/>
      <c r="B2" s="2"/>
      <c r="C2" s="2"/>
      <c r="D2" s="2"/>
      <c r="E2" s="16"/>
      <c r="F2" s="16"/>
      <c r="G2" s="16"/>
      <c r="H2" s="16"/>
      <c r="I2" s="392" t="s">
        <v>306</v>
      </c>
      <c r="J2" s="392"/>
    </row>
    <row r="3" spans="1:10" ht="12.75">
      <c r="A3" s="2"/>
      <c r="B3" s="2"/>
      <c r="C3" s="2"/>
      <c r="D3" s="2"/>
      <c r="E3" s="16"/>
      <c r="F3" s="16"/>
      <c r="G3" s="16"/>
      <c r="H3" s="16"/>
      <c r="I3" s="392" t="s">
        <v>298</v>
      </c>
      <c r="J3" s="39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22" t="s">
        <v>91</v>
      </c>
      <c r="B5" s="322"/>
      <c r="C5" s="322"/>
      <c r="D5" s="322"/>
      <c r="E5" s="322"/>
      <c r="F5" s="322"/>
      <c r="G5" s="322"/>
      <c r="H5" s="322"/>
      <c r="I5" s="322"/>
      <c r="J5" s="322"/>
    </row>
    <row r="6" spans="1:10" ht="15.75">
      <c r="A6" s="322" t="s">
        <v>92</v>
      </c>
      <c r="B6" s="322"/>
      <c r="C6" s="322"/>
      <c r="D6" s="322"/>
      <c r="E6" s="322"/>
      <c r="F6" s="322"/>
      <c r="G6" s="322"/>
      <c r="H6" s="322"/>
      <c r="I6" s="322"/>
      <c r="J6" s="322"/>
    </row>
    <row r="7" spans="1:10" ht="15.75">
      <c r="A7" s="2"/>
      <c r="B7" s="2"/>
      <c r="C7" s="322" t="s">
        <v>144</v>
      </c>
      <c r="D7" s="322"/>
      <c r="E7" s="322"/>
      <c r="F7" s="322"/>
      <c r="G7" s="322"/>
      <c r="H7" s="322"/>
      <c r="I7" s="2"/>
      <c r="J7" s="2"/>
    </row>
    <row r="8" spans="1:10" ht="12.75">
      <c r="A8" s="2"/>
      <c r="B8" s="2"/>
      <c r="C8" s="513" t="s">
        <v>379</v>
      </c>
      <c r="D8" s="513"/>
      <c r="E8" s="513"/>
      <c r="F8" s="513"/>
      <c r="G8" s="513"/>
      <c r="H8" s="513"/>
      <c r="I8" s="17"/>
      <c r="J8" s="2"/>
    </row>
    <row r="9" spans="1:10" ht="15">
      <c r="A9" s="5" t="s">
        <v>6</v>
      </c>
      <c r="B9" s="15"/>
      <c r="C9" s="15"/>
      <c r="D9" s="15"/>
      <c r="E9" s="15"/>
      <c r="F9" s="15"/>
      <c r="G9" s="15"/>
      <c r="H9" s="14"/>
      <c r="I9" s="18"/>
      <c r="J9" s="2"/>
    </row>
    <row r="10" spans="1:10" ht="10.5" customHeight="1">
      <c r="A10" s="2"/>
      <c r="B10" s="508"/>
      <c r="C10" s="508"/>
      <c r="D10" s="508"/>
      <c r="E10" s="508"/>
      <c r="F10" s="508"/>
      <c r="G10" s="508"/>
      <c r="H10" s="508"/>
      <c r="I10" s="508"/>
      <c r="J10" s="508"/>
    </row>
    <row r="11" spans="1:10" ht="12.75">
      <c r="A11" s="2"/>
      <c r="B11" s="2" t="s">
        <v>3</v>
      </c>
      <c r="C11" s="2"/>
      <c r="D11" s="2"/>
      <c r="E11" s="2"/>
      <c r="F11" s="2"/>
      <c r="G11" s="3"/>
      <c r="H11" s="3"/>
      <c r="I11" s="18"/>
      <c r="J11" s="2"/>
    </row>
    <row r="12" spans="1:10" ht="17.25" customHeight="1">
      <c r="A12" s="509" t="s">
        <v>7</v>
      </c>
      <c r="B12" s="509"/>
      <c r="C12" s="509"/>
      <c r="D12" s="509"/>
      <c r="E12" s="509"/>
      <c r="F12" s="509"/>
      <c r="G12" s="509"/>
      <c r="H12" s="509"/>
      <c r="I12" s="509"/>
      <c r="J12" s="509"/>
    </row>
    <row r="13" spans="1:10" ht="12.75" customHeight="1">
      <c r="A13" s="339" t="s">
        <v>2</v>
      </c>
      <c r="B13" s="340"/>
      <c r="C13" s="382"/>
      <c r="D13" s="510" t="s">
        <v>1</v>
      </c>
      <c r="E13" s="493" t="s">
        <v>384</v>
      </c>
      <c r="F13" s="495"/>
      <c r="G13" s="493" t="s">
        <v>381</v>
      </c>
      <c r="H13" s="495"/>
      <c r="I13" s="510" t="s">
        <v>8</v>
      </c>
      <c r="J13" s="510" t="s">
        <v>9</v>
      </c>
    </row>
    <row r="14" spans="1:10" ht="27" customHeight="1">
      <c r="A14" s="341"/>
      <c r="B14" s="342"/>
      <c r="C14" s="383"/>
      <c r="D14" s="512"/>
      <c r="E14" s="9" t="s">
        <v>10</v>
      </c>
      <c r="F14" s="19" t="s">
        <v>11</v>
      </c>
      <c r="G14" s="9" t="s">
        <v>10</v>
      </c>
      <c r="H14" s="9" t="s">
        <v>11</v>
      </c>
      <c r="I14" s="511"/>
      <c r="J14" s="511"/>
    </row>
    <row r="15" spans="1:10" ht="12.75">
      <c r="A15" s="486">
        <v>1</v>
      </c>
      <c r="B15" s="487"/>
      <c r="C15" s="488"/>
      <c r="D15" s="10">
        <v>2</v>
      </c>
      <c r="E15" s="10">
        <v>3</v>
      </c>
      <c r="F15" s="10">
        <v>4</v>
      </c>
      <c r="G15" s="10">
        <v>5</v>
      </c>
      <c r="H15" s="10">
        <v>6</v>
      </c>
      <c r="I15" s="10">
        <v>7</v>
      </c>
      <c r="J15" s="10">
        <v>8</v>
      </c>
    </row>
    <row r="16" spans="1:10" ht="16.5" customHeight="1">
      <c r="A16" s="489" t="s">
        <v>12</v>
      </c>
      <c r="B16" s="490"/>
      <c r="C16" s="491"/>
      <c r="D16" s="20" t="s">
        <v>13</v>
      </c>
      <c r="E16" s="11">
        <v>4</v>
      </c>
      <c r="F16" s="11">
        <v>52</v>
      </c>
      <c r="G16" s="41">
        <v>4</v>
      </c>
      <c r="H16" s="41">
        <v>52</v>
      </c>
      <c r="I16" s="22">
        <f aca="true" t="shared" si="0" ref="I16:J18">((E16*8)+(G16*4))/12</f>
        <v>4</v>
      </c>
      <c r="J16" s="22">
        <f t="shared" si="0"/>
        <v>52</v>
      </c>
    </row>
    <row r="17" spans="1:10" ht="16.5" customHeight="1">
      <c r="A17" s="489" t="s">
        <v>14</v>
      </c>
      <c r="B17" s="490"/>
      <c r="C17" s="491"/>
      <c r="D17" s="20" t="s">
        <v>15</v>
      </c>
      <c r="E17" s="11">
        <v>5</v>
      </c>
      <c r="F17" s="11">
        <v>53</v>
      </c>
      <c r="G17" s="41">
        <v>5</v>
      </c>
      <c r="H17" s="41">
        <v>52</v>
      </c>
      <c r="I17" s="22">
        <f t="shared" si="0"/>
        <v>5</v>
      </c>
      <c r="J17" s="22">
        <f>((F17*8)+(H17*4))/12</f>
        <v>52.666666666666664</v>
      </c>
    </row>
    <row r="18" spans="1:10" ht="16.5" customHeight="1">
      <c r="A18" s="489" t="s">
        <v>16</v>
      </c>
      <c r="B18" s="490"/>
      <c r="C18" s="491"/>
      <c r="D18" s="20" t="s">
        <v>17</v>
      </c>
      <c r="E18" s="11">
        <v>2</v>
      </c>
      <c r="F18" s="11">
        <v>8</v>
      </c>
      <c r="G18" s="41">
        <v>1</v>
      </c>
      <c r="H18" s="41">
        <v>1</v>
      </c>
      <c r="I18" s="22">
        <f t="shared" si="0"/>
        <v>1.6666666666666667</v>
      </c>
      <c r="J18" s="22">
        <f t="shared" si="0"/>
        <v>5.666666666666667</v>
      </c>
    </row>
    <row r="19" spans="1:10" ht="16.5" customHeight="1">
      <c r="A19" s="489" t="s">
        <v>18</v>
      </c>
      <c r="B19" s="490"/>
      <c r="C19" s="491"/>
      <c r="D19" s="20" t="s">
        <v>19</v>
      </c>
      <c r="E19" s="13">
        <f aca="true" t="shared" si="1" ref="E19:J19">E16+E17+E18</f>
        <v>11</v>
      </c>
      <c r="F19" s="13">
        <f t="shared" si="1"/>
        <v>113</v>
      </c>
      <c r="G19" s="13">
        <f t="shared" si="1"/>
        <v>10</v>
      </c>
      <c r="H19" s="88">
        <f t="shared" si="1"/>
        <v>105</v>
      </c>
      <c r="I19" s="23">
        <f t="shared" si="1"/>
        <v>10.666666666666666</v>
      </c>
      <c r="J19" s="23">
        <f t="shared" si="1"/>
        <v>110.33333333333333</v>
      </c>
    </row>
    <row r="20" spans="1:10" ht="16.5" customHeight="1">
      <c r="A20" s="489" t="s">
        <v>20</v>
      </c>
      <c r="B20" s="490"/>
      <c r="C20" s="491"/>
      <c r="D20" s="20" t="s">
        <v>21</v>
      </c>
      <c r="E20" s="11"/>
      <c r="F20" s="11"/>
      <c r="G20" s="11"/>
      <c r="H20" s="41"/>
      <c r="I20" s="22">
        <f>((E20*8)+(G20*4))/12</f>
        <v>0</v>
      </c>
      <c r="J20" s="22">
        <f>((F20*8)+(H20*4))/12</f>
        <v>0</v>
      </c>
    </row>
    <row r="21" spans="1:10" ht="16.5" customHeight="1">
      <c r="A21" s="489" t="s">
        <v>22</v>
      </c>
      <c r="B21" s="490"/>
      <c r="C21" s="491"/>
      <c r="D21" s="20" t="s">
        <v>23</v>
      </c>
      <c r="E21" s="11"/>
      <c r="F21" s="11"/>
      <c r="G21" s="11"/>
      <c r="H21" s="11"/>
      <c r="I21" s="22">
        <f>((E21*8)+(G21*4))/12</f>
        <v>0</v>
      </c>
      <c r="J21" s="22">
        <f>((F21*8)+(H21*4))/12</f>
        <v>0</v>
      </c>
    </row>
    <row r="22" spans="1:10" ht="24.75" customHeight="1">
      <c r="A22" s="497" t="s">
        <v>24</v>
      </c>
      <c r="B22" s="498"/>
      <c r="C22" s="499"/>
      <c r="D22" s="20" t="s">
        <v>25</v>
      </c>
      <c r="E22" s="486"/>
      <c r="F22" s="488"/>
      <c r="G22" s="486"/>
      <c r="H22" s="488"/>
      <c r="I22" s="486"/>
      <c r="J22" s="488"/>
    </row>
    <row r="23" spans="1:10" ht="19.5" customHeight="1">
      <c r="A23" s="496" t="s">
        <v>26</v>
      </c>
      <c r="B23" s="496"/>
      <c r="C23" s="496"/>
      <c r="D23" s="496"/>
      <c r="E23" s="496"/>
      <c r="F23" s="496"/>
      <c r="G23" s="496"/>
      <c r="H23" s="496"/>
      <c r="I23" s="496"/>
      <c r="J23" s="496"/>
    </row>
    <row r="24" spans="1:10" ht="12.75">
      <c r="A24" s="493" t="s">
        <v>2</v>
      </c>
      <c r="B24" s="494"/>
      <c r="C24" s="494"/>
      <c r="D24" s="494"/>
      <c r="E24" s="494"/>
      <c r="F24" s="494"/>
      <c r="G24" s="495"/>
      <c r="H24" s="1" t="s">
        <v>27</v>
      </c>
      <c r="I24" s="492" t="s">
        <v>28</v>
      </c>
      <c r="J24" s="492"/>
    </row>
    <row r="25" spans="1:10" ht="12.75">
      <c r="A25" s="486">
        <v>1</v>
      </c>
      <c r="B25" s="487"/>
      <c r="C25" s="487"/>
      <c r="D25" s="487"/>
      <c r="E25" s="487"/>
      <c r="F25" s="487"/>
      <c r="G25" s="488"/>
      <c r="H25" s="10">
        <v>2</v>
      </c>
      <c r="I25" s="336">
        <v>3</v>
      </c>
      <c r="J25" s="336"/>
    </row>
    <row r="26" spans="1:10" ht="12.75">
      <c r="A26" s="500" t="s">
        <v>29</v>
      </c>
      <c r="B26" s="500"/>
      <c r="C26" s="500"/>
      <c r="D26" s="500"/>
      <c r="E26" s="500"/>
      <c r="F26" s="500"/>
      <c r="G26" s="500"/>
      <c r="H26" s="11"/>
      <c r="I26" s="336"/>
      <c r="J26" s="336"/>
    </row>
    <row r="27" spans="1:10" ht="24" customHeight="1">
      <c r="A27" s="470" t="s">
        <v>30</v>
      </c>
      <c r="B27" s="470"/>
      <c r="C27" s="470"/>
      <c r="D27" s="470"/>
      <c r="E27" s="470"/>
      <c r="F27" s="470"/>
      <c r="G27" s="470"/>
      <c r="H27" s="20" t="s">
        <v>31</v>
      </c>
      <c r="I27" s="344">
        <f>I29/I28</f>
        <v>59958.23681415929</v>
      </c>
      <c r="J27" s="344"/>
    </row>
    <row r="28" spans="1:10" ht="21.75" customHeight="1">
      <c r="A28" s="470" t="s">
        <v>32</v>
      </c>
      <c r="B28" s="470"/>
      <c r="C28" s="470"/>
      <c r="D28" s="470"/>
      <c r="E28" s="470"/>
      <c r="F28" s="470"/>
      <c r="G28" s="470"/>
      <c r="H28" s="20" t="s">
        <v>33</v>
      </c>
      <c r="I28" s="501">
        <v>113</v>
      </c>
      <c r="J28" s="501"/>
    </row>
    <row r="29" spans="1:10" ht="13.5" customHeight="1">
      <c r="A29" s="502" t="s">
        <v>34</v>
      </c>
      <c r="B29" s="503"/>
      <c r="C29" s="503"/>
      <c r="D29" s="503"/>
      <c r="E29" s="503"/>
      <c r="F29" s="503"/>
      <c r="G29" s="504"/>
      <c r="H29" s="20" t="s">
        <v>35</v>
      </c>
      <c r="I29" s="396">
        <f>'сумма бюджеты'!G26+'сумма бюджеты'!G27+'сумма бюджеты'!G28+'сумма бюджеты'!G31+'сумма бюджеты'!G34+'сумма бюджеты'!G35+'сумма бюджеты'!G37+'сумма бюджеты'!G39+'сумма бюджеты'!G40+'сумма бюджеты'!G41+'сумма бюджеты'!G38+'сумма бюджеты'!G42</f>
        <v>6775280.76</v>
      </c>
      <c r="J29" s="396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4.25">
      <c r="A44" s="518" t="s">
        <v>145</v>
      </c>
      <c r="B44" s="518"/>
      <c r="C44" s="518"/>
      <c r="D44" s="518"/>
      <c r="E44" s="518"/>
      <c r="F44" s="518"/>
      <c r="G44" s="518"/>
      <c r="H44" s="518"/>
      <c r="I44" s="518"/>
      <c r="J44" s="518"/>
    </row>
    <row r="45" spans="1:10" ht="15" customHeight="1">
      <c r="A45" s="519" t="s">
        <v>146</v>
      </c>
      <c r="B45" s="519"/>
      <c r="C45" s="519"/>
      <c r="D45" s="519"/>
      <c r="E45" s="519"/>
      <c r="F45" s="519"/>
      <c r="G45" s="519"/>
      <c r="H45" s="519"/>
      <c r="I45" s="519"/>
      <c r="J45" s="519"/>
    </row>
    <row r="46" spans="1:10" ht="12.75" customHeight="1">
      <c r="A46" s="520" t="s">
        <v>2</v>
      </c>
      <c r="B46" s="540"/>
      <c r="C46" s="521"/>
      <c r="D46" s="524" t="s">
        <v>1</v>
      </c>
      <c r="E46" s="529" t="s">
        <v>0</v>
      </c>
      <c r="F46" s="530"/>
      <c r="G46" s="530"/>
      <c r="H46" s="530"/>
      <c r="I46" s="530"/>
      <c r="J46" s="531"/>
    </row>
    <row r="47" spans="1:10" ht="12.75" customHeight="1">
      <c r="A47" s="541"/>
      <c r="B47" s="542"/>
      <c r="C47" s="543"/>
      <c r="D47" s="525"/>
      <c r="E47" s="532" t="s">
        <v>36</v>
      </c>
      <c r="F47" s="533"/>
      <c r="G47" s="534"/>
      <c r="H47" s="505" t="s">
        <v>37</v>
      </c>
      <c r="I47" s="520" t="s">
        <v>38</v>
      </c>
      <c r="J47" s="521"/>
    </row>
    <row r="48" spans="1:10" ht="40.5" customHeight="1">
      <c r="A48" s="522"/>
      <c r="B48" s="544"/>
      <c r="C48" s="523"/>
      <c r="D48" s="526"/>
      <c r="E48" s="24" t="s">
        <v>39</v>
      </c>
      <c r="F48" s="24" t="s">
        <v>40</v>
      </c>
      <c r="G48" s="24" t="s">
        <v>41</v>
      </c>
      <c r="H48" s="506"/>
      <c r="I48" s="522"/>
      <c r="J48" s="523"/>
    </row>
    <row r="49" spans="1:10" ht="12.75">
      <c r="A49" s="516">
        <v>1</v>
      </c>
      <c r="B49" s="517"/>
      <c r="C49" s="428"/>
      <c r="D49" s="25">
        <v>2</v>
      </c>
      <c r="E49" s="26">
        <v>3</v>
      </c>
      <c r="F49" s="26">
        <v>4</v>
      </c>
      <c r="G49" s="26">
        <v>5</v>
      </c>
      <c r="H49" s="26">
        <v>6</v>
      </c>
      <c r="I49" s="537">
        <v>7</v>
      </c>
      <c r="J49" s="538"/>
    </row>
    <row r="50" spans="1:10" ht="35.25" customHeight="1">
      <c r="A50" s="539" t="s">
        <v>147</v>
      </c>
      <c r="B50" s="539"/>
      <c r="C50" s="539"/>
      <c r="D50" s="27" t="s">
        <v>148</v>
      </c>
      <c r="E50" s="26">
        <v>0</v>
      </c>
      <c r="F50" s="26">
        <v>0</v>
      </c>
      <c r="G50" s="28">
        <f>((E50*8)+(F50*4))/12</f>
        <v>0</v>
      </c>
      <c r="H50" s="29">
        <f>I50/12</f>
        <v>0</v>
      </c>
      <c r="I50" s="436">
        <v>0</v>
      </c>
      <c r="J50" s="436"/>
    </row>
    <row r="51" spans="1:10" ht="12.75" customHeight="1">
      <c r="A51" s="485"/>
      <c r="B51" s="485"/>
      <c r="C51" s="485"/>
      <c r="D51" s="27" t="s">
        <v>149</v>
      </c>
      <c r="E51" s="26"/>
      <c r="F51" s="26"/>
      <c r="G51" s="31"/>
      <c r="H51" s="29"/>
      <c r="I51" s="436"/>
      <c r="J51" s="436"/>
    </row>
    <row r="52" spans="1:10" ht="15.75" customHeight="1">
      <c r="A52" s="476" t="s">
        <v>318</v>
      </c>
      <c r="B52" s="477"/>
      <c r="C52" s="478"/>
      <c r="D52" s="27" t="s">
        <v>150</v>
      </c>
      <c r="E52" s="26">
        <v>0.65</v>
      </c>
      <c r="F52" s="26">
        <v>0.65</v>
      </c>
      <c r="G52" s="28">
        <f>((E52*8)+(F52*4))/12</f>
        <v>0.65</v>
      </c>
      <c r="H52" s="29">
        <v>6149.65</v>
      </c>
      <c r="I52" s="443">
        <v>74479.35</v>
      </c>
      <c r="J52" s="444"/>
    </row>
    <row r="53" spans="1:10" ht="16.5" customHeight="1">
      <c r="A53" s="539" t="s">
        <v>323</v>
      </c>
      <c r="B53" s="539"/>
      <c r="C53" s="539"/>
      <c r="D53" s="27" t="s">
        <v>151</v>
      </c>
      <c r="E53" s="26">
        <v>10.55</v>
      </c>
      <c r="F53" s="26">
        <v>10.55</v>
      </c>
      <c r="G53" s="31">
        <f>((E53*8)+(F53*4))/12</f>
        <v>10.55</v>
      </c>
      <c r="H53" s="29">
        <v>96871.95</v>
      </c>
      <c r="I53" s="436">
        <v>1173232.35</v>
      </c>
      <c r="J53" s="436"/>
    </row>
    <row r="54" spans="1:10" ht="30" customHeight="1">
      <c r="A54" s="483" t="s">
        <v>333</v>
      </c>
      <c r="B54" s="483"/>
      <c r="C54" s="483"/>
      <c r="D54" s="32" t="s">
        <v>152</v>
      </c>
      <c r="E54" s="33">
        <f>E50+E51+E52+E53</f>
        <v>11.200000000000001</v>
      </c>
      <c r="F54" s="33">
        <f>F50+F51+F52+F53</f>
        <v>11.200000000000001</v>
      </c>
      <c r="G54" s="145">
        <f>G50+G51+G52+G53</f>
        <v>11.200000000000001</v>
      </c>
      <c r="H54" s="35">
        <f>H50+H51+H52+H53</f>
        <v>103021.59999999999</v>
      </c>
      <c r="I54" s="484">
        <f>I50+I51+I52+I53</f>
        <v>1247711.7000000002</v>
      </c>
      <c r="J54" s="484"/>
    </row>
    <row r="55" spans="1:10" ht="20.25" customHeight="1">
      <c r="A55" s="539" t="s">
        <v>164</v>
      </c>
      <c r="B55" s="539"/>
      <c r="C55" s="539"/>
      <c r="D55" s="27" t="s">
        <v>153</v>
      </c>
      <c r="E55" s="26"/>
      <c r="F55" s="26"/>
      <c r="G55" s="28"/>
      <c r="H55" s="30">
        <v>1537.4</v>
      </c>
      <c r="I55" s="436">
        <v>18619.8</v>
      </c>
      <c r="J55" s="436"/>
    </row>
    <row r="56" spans="1:10" ht="12.75" customHeight="1">
      <c r="A56" s="485" t="s">
        <v>46</v>
      </c>
      <c r="B56" s="485"/>
      <c r="C56" s="485"/>
      <c r="D56" s="27" t="s">
        <v>154</v>
      </c>
      <c r="E56" s="26"/>
      <c r="F56" s="26"/>
      <c r="G56" s="28"/>
      <c r="H56" s="30">
        <v>18416.99</v>
      </c>
      <c r="I56" s="436">
        <v>202824.61</v>
      </c>
      <c r="J56" s="436"/>
    </row>
    <row r="57" spans="1:10" ht="12.75" customHeight="1">
      <c r="A57" s="440" t="s">
        <v>47</v>
      </c>
      <c r="B57" s="441"/>
      <c r="C57" s="442"/>
      <c r="D57" s="27" t="s">
        <v>155</v>
      </c>
      <c r="E57" s="26"/>
      <c r="F57" s="26"/>
      <c r="G57" s="28"/>
      <c r="H57" s="30">
        <v>38688.5</v>
      </c>
      <c r="I57" s="443">
        <v>491554.33</v>
      </c>
      <c r="J57" s="444"/>
    </row>
    <row r="58" spans="1:10" ht="14.25" customHeight="1">
      <c r="A58" s="480" t="s">
        <v>334</v>
      </c>
      <c r="B58" s="481"/>
      <c r="C58" s="482"/>
      <c r="D58" s="32" t="s">
        <v>156</v>
      </c>
      <c r="E58" s="33"/>
      <c r="F58" s="33"/>
      <c r="G58" s="34"/>
      <c r="H58" s="36">
        <f>H54+H55+H56+H57</f>
        <v>161664.49</v>
      </c>
      <c r="I58" s="471">
        <f>ROUND(I54+I55+I56+I57,2)</f>
        <v>1960710.44</v>
      </c>
      <c r="J58" s="472"/>
    </row>
    <row r="59" spans="1:10" ht="13.5" customHeight="1">
      <c r="A59" s="440" t="s">
        <v>49</v>
      </c>
      <c r="B59" s="441"/>
      <c r="C59" s="442"/>
      <c r="D59" s="27" t="s">
        <v>157</v>
      </c>
      <c r="E59" s="33"/>
      <c r="F59" s="33"/>
      <c r="G59" s="34"/>
      <c r="H59" s="30"/>
      <c r="I59" s="443">
        <f>H59*12</f>
        <v>0</v>
      </c>
      <c r="J59" s="444"/>
    </row>
    <row r="60" spans="1:10" ht="12.75" customHeight="1">
      <c r="A60" s="440" t="s">
        <v>48</v>
      </c>
      <c r="B60" s="441"/>
      <c r="C60" s="442"/>
      <c r="D60" s="27" t="s">
        <v>158</v>
      </c>
      <c r="E60" s="33"/>
      <c r="F60" s="33"/>
      <c r="G60" s="34"/>
      <c r="H60" s="30">
        <f>I60/12</f>
        <v>24508.88</v>
      </c>
      <c r="I60" s="471">
        <f>ROUND((I58+I59)*15%-0.01,2)</f>
        <v>294106.56</v>
      </c>
      <c r="J60" s="472"/>
    </row>
    <row r="61" spans="1:10" ht="15" customHeight="1">
      <c r="A61" s="473" t="s">
        <v>335</v>
      </c>
      <c r="B61" s="474"/>
      <c r="C61" s="475"/>
      <c r="D61" s="32" t="s">
        <v>159</v>
      </c>
      <c r="E61" s="33">
        <f>E54</f>
        <v>11.200000000000001</v>
      </c>
      <c r="F61" s="33">
        <f>F54</f>
        <v>11.200000000000001</v>
      </c>
      <c r="G61" s="34">
        <f>G54</f>
        <v>11.200000000000001</v>
      </c>
      <c r="H61" s="36">
        <f>H58+H59+H60</f>
        <v>186173.37</v>
      </c>
      <c r="I61" s="471">
        <f>ROUND(I58+I59+I60,2)</f>
        <v>2254817</v>
      </c>
      <c r="J61" s="472"/>
    </row>
    <row r="62" spans="1:10" ht="31.5" customHeight="1">
      <c r="A62" s="476" t="s">
        <v>50</v>
      </c>
      <c r="B62" s="477"/>
      <c r="C62" s="478"/>
      <c r="D62" s="27" t="s">
        <v>160</v>
      </c>
      <c r="E62" s="21"/>
      <c r="F62" s="21"/>
      <c r="G62" s="21"/>
      <c r="H62" s="30"/>
      <c r="I62" s="436">
        <v>0</v>
      </c>
      <c r="J62" s="436"/>
    </row>
    <row r="63" spans="1:10" ht="26.25" customHeight="1">
      <c r="A63" s="466" t="s">
        <v>165</v>
      </c>
      <c r="B63" s="467"/>
      <c r="C63" s="468"/>
      <c r="D63" s="32" t="s">
        <v>161</v>
      </c>
      <c r="E63" s="33">
        <f>E61</f>
        <v>11.200000000000001</v>
      </c>
      <c r="F63" s="33">
        <f>F61</f>
        <v>11.200000000000001</v>
      </c>
      <c r="G63" s="34">
        <f>G61</f>
        <v>11.200000000000001</v>
      </c>
      <c r="H63" s="36">
        <f>H61+H62</f>
        <v>186173.37</v>
      </c>
      <c r="I63" s="461">
        <f>I61+I62</f>
        <v>2254817</v>
      </c>
      <c r="J63" s="462"/>
    </row>
    <row r="64" spans="1:10" ht="36" customHeight="1">
      <c r="A64" s="463" t="s">
        <v>312</v>
      </c>
      <c r="B64" s="464"/>
      <c r="C64" s="465"/>
      <c r="D64" s="27" t="s">
        <v>162</v>
      </c>
      <c r="E64" s="39"/>
      <c r="F64" s="39"/>
      <c r="G64" s="39"/>
      <c r="H64" s="40"/>
      <c r="I64" s="479">
        <v>675026</v>
      </c>
      <c r="J64" s="479"/>
    </row>
    <row r="65" spans="1:10" ht="24" customHeight="1">
      <c r="A65" s="470" t="s">
        <v>385</v>
      </c>
      <c r="B65" s="470"/>
      <c r="C65" s="470"/>
      <c r="D65" s="27" t="s">
        <v>163</v>
      </c>
      <c r="E65" s="41"/>
      <c r="F65" s="41"/>
      <c r="G65" s="41"/>
      <c r="H65" s="41"/>
      <c r="I65" s="453"/>
      <c r="J65" s="454"/>
    </row>
    <row r="66" spans="1:10" ht="75.75" customHeight="1">
      <c r="A66" s="455" t="s">
        <v>166</v>
      </c>
      <c r="B66" s="456"/>
      <c r="C66" s="457"/>
      <c r="D66" s="32" t="s">
        <v>42</v>
      </c>
      <c r="E66" s="41"/>
      <c r="F66" s="41"/>
      <c r="G66" s="41"/>
      <c r="H66" s="41"/>
      <c r="I66" s="458">
        <f>I64+I65</f>
        <v>675026</v>
      </c>
      <c r="J66" s="459"/>
    </row>
    <row r="67" spans="1:10" ht="15" customHeight="1">
      <c r="A67" s="469" t="s">
        <v>167</v>
      </c>
      <c r="B67" s="469"/>
      <c r="C67" s="469"/>
      <c r="D67" s="469"/>
      <c r="E67" s="469"/>
      <c r="F67" s="469"/>
      <c r="G67" s="469"/>
      <c r="H67" s="469"/>
      <c r="I67" s="469"/>
      <c r="J67" s="469"/>
    </row>
    <row r="68" spans="1:10" ht="15" customHeight="1">
      <c r="A68" s="460" t="s">
        <v>332</v>
      </c>
      <c r="B68" s="460"/>
      <c r="C68" s="460"/>
      <c r="D68" s="460"/>
      <c r="E68" s="460"/>
      <c r="F68" s="460"/>
      <c r="G68" s="460"/>
      <c r="H68" s="460"/>
      <c r="I68" s="460"/>
      <c r="J68" s="460"/>
    </row>
    <row r="69" spans="1:10" ht="13.5" customHeight="1">
      <c r="A69" s="428" t="s">
        <v>51</v>
      </c>
      <c r="B69" s="429"/>
      <c r="C69" s="429"/>
      <c r="D69" s="429"/>
      <c r="E69" s="430" t="s">
        <v>52</v>
      </c>
      <c r="F69" s="431"/>
      <c r="G69" s="431"/>
      <c r="H69" s="432"/>
      <c r="I69" s="429" t="s">
        <v>53</v>
      </c>
      <c r="J69" s="429"/>
    </row>
    <row r="70" spans="1:10" ht="20.25" customHeight="1">
      <c r="A70" s="440" t="s">
        <v>309</v>
      </c>
      <c r="B70" s="441"/>
      <c r="C70" s="441"/>
      <c r="D70" s="442"/>
      <c r="E70" s="433" t="s">
        <v>541</v>
      </c>
      <c r="F70" s="434"/>
      <c r="G70" s="434"/>
      <c r="H70" s="435"/>
      <c r="I70" s="436">
        <v>2856</v>
      </c>
      <c r="J70" s="436"/>
    </row>
    <row r="71" spans="1:10" ht="14.25" customHeight="1">
      <c r="A71" s="440" t="s">
        <v>386</v>
      </c>
      <c r="B71" s="441"/>
      <c r="C71" s="441"/>
      <c r="D71" s="442"/>
      <c r="E71" s="217"/>
      <c r="F71" s="218"/>
      <c r="G71" s="218"/>
      <c r="H71" s="219"/>
      <c r="I71" s="443">
        <v>331</v>
      </c>
      <c r="J71" s="444"/>
    </row>
    <row r="72" spans="1:10" ht="12" customHeight="1">
      <c r="A72" s="389" t="s">
        <v>55</v>
      </c>
      <c r="B72" s="390"/>
      <c r="C72" s="390"/>
      <c r="D72" s="391"/>
      <c r="E72" s="437"/>
      <c r="F72" s="438"/>
      <c r="G72" s="438"/>
      <c r="H72" s="439"/>
      <c r="I72" s="450">
        <f>I70+I71</f>
        <v>3187</v>
      </c>
      <c r="J72" s="450"/>
    </row>
    <row r="73" spans="1:10" ht="12.75">
      <c r="A73" s="43"/>
      <c r="B73" s="43"/>
      <c r="C73" s="43"/>
      <c r="D73" s="43"/>
      <c r="E73" s="18"/>
      <c r="F73" s="18"/>
      <c r="G73" s="18"/>
      <c r="H73" s="18"/>
      <c r="I73" s="18"/>
      <c r="J73" s="2"/>
    </row>
    <row r="74" spans="1:10" ht="15" customHeight="1">
      <c r="A74" s="451" t="s">
        <v>170</v>
      </c>
      <c r="B74" s="451"/>
      <c r="C74" s="451"/>
      <c r="D74" s="451"/>
      <c r="E74" s="451"/>
      <c r="F74" s="451"/>
      <c r="G74" s="451"/>
      <c r="H74" s="451"/>
      <c r="I74" s="451"/>
      <c r="J74" s="451"/>
    </row>
    <row r="75" spans="1:10" ht="12.75">
      <c r="A75" s="446" t="s">
        <v>169</v>
      </c>
      <c r="B75" s="446"/>
      <c r="C75" s="446"/>
      <c r="D75" s="446"/>
      <c r="E75" s="446"/>
      <c r="F75" s="446"/>
      <c r="G75" s="446"/>
      <c r="H75" s="446"/>
      <c r="I75" s="446"/>
      <c r="J75" s="446"/>
    </row>
    <row r="76" spans="1:10" ht="12.75">
      <c r="A76" s="7" t="s">
        <v>56</v>
      </c>
      <c r="B76" s="7"/>
      <c r="C76" s="7">
        <v>1</v>
      </c>
      <c r="D76" s="7"/>
      <c r="E76" s="7"/>
      <c r="F76" s="2"/>
      <c r="G76" s="2"/>
      <c r="H76" s="2"/>
      <c r="I76" s="2"/>
      <c r="J76" s="2"/>
    </row>
    <row r="77" spans="1:18" ht="12.75">
      <c r="A77" s="7" t="s">
        <v>419</v>
      </c>
      <c r="B77" s="7"/>
      <c r="C77" s="7"/>
      <c r="D77" s="7"/>
      <c r="E77" s="7"/>
      <c r="F77" s="2"/>
      <c r="G77" s="2"/>
      <c r="H77" s="2"/>
      <c r="I77" s="2"/>
      <c r="J77" s="75">
        <v>3683.67</v>
      </c>
      <c r="L77" s="89"/>
      <c r="M77" s="215"/>
      <c r="N77" s="94">
        <v>3683.67</v>
      </c>
      <c r="O77" s="89"/>
      <c r="P77" s="89"/>
      <c r="Q77" s="89"/>
      <c r="R77" s="89"/>
    </row>
    <row r="78" spans="1:18" ht="12.75" customHeight="1">
      <c r="A78" s="7" t="s">
        <v>387</v>
      </c>
      <c r="B78" s="7"/>
      <c r="C78" s="7"/>
      <c r="D78" s="7"/>
      <c r="E78" s="7"/>
      <c r="F78" s="2"/>
      <c r="G78" s="2"/>
      <c r="H78" s="2"/>
      <c r="I78" s="2"/>
      <c r="J78" s="75">
        <v>274.25</v>
      </c>
      <c r="L78" s="89"/>
      <c r="M78" s="94">
        <v>274.25</v>
      </c>
      <c r="N78" s="89"/>
      <c r="O78" s="89"/>
      <c r="P78" s="89"/>
      <c r="Q78" s="89"/>
      <c r="R78" s="89"/>
    </row>
    <row r="79" spans="1:18" ht="11.25" customHeight="1">
      <c r="A79" s="445" t="s">
        <v>329</v>
      </c>
      <c r="B79" s="445"/>
      <c r="C79" s="445"/>
      <c r="D79" s="445"/>
      <c r="E79" s="445"/>
      <c r="F79" s="445"/>
      <c r="G79" s="2"/>
      <c r="H79" s="2"/>
      <c r="I79" s="2"/>
      <c r="J79" s="49">
        <f>J77+J78</f>
        <v>3957.92</v>
      </c>
      <c r="L79" s="89"/>
      <c r="M79" s="89"/>
      <c r="N79" s="89"/>
      <c r="O79" s="89"/>
      <c r="P79" s="89"/>
      <c r="Q79" s="89"/>
      <c r="R79" s="89"/>
    </row>
    <row r="80" spans="1:18" ht="15.75">
      <c r="A80" s="402" t="s">
        <v>171</v>
      </c>
      <c r="B80" s="402"/>
      <c r="C80" s="402"/>
      <c r="D80" s="402"/>
      <c r="E80" s="402"/>
      <c r="F80" s="402"/>
      <c r="G80" s="402"/>
      <c r="H80" s="402"/>
      <c r="I80" s="402"/>
      <c r="J80" s="82"/>
      <c r="L80" s="89"/>
      <c r="M80" s="89"/>
      <c r="N80" s="89"/>
      <c r="O80" s="89"/>
      <c r="P80" s="89"/>
      <c r="Q80" s="89"/>
      <c r="R80" s="89"/>
    </row>
    <row r="81" spans="1:18" ht="20.25" customHeight="1">
      <c r="A81" s="452" t="s">
        <v>172</v>
      </c>
      <c r="B81" s="452"/>
      <c r="C81" s="452"/>
      <c r="D81" s="452"/>
      <c r="E81" s="452"/>
      <c r="F81" s="452"/>
      <c r="G81" s="452"/>
      <c r="H81" s="452"/>
      <c r="I81" s="452"/>
      <c r="J81" s="452"/>
      <c r="L81" s="89"/>
      <c r="M81" s="89"/>
      <c r="N81" s="89"/>
      <c r="O81" s="89"/>
      <c r="P81" s="89"/>
      <c r="Q81" s="89"/>
      <c r="R81" s="89"/>
    </row>
    <row r="82" spans="1:18" ht="8.25" customHeight="1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L82" s="89"/>
      <c r="M82" s="89"/>
      <c r="N82" s="89"/>
      <c r="O82" s="89"/>
      <c r="P82" s="89"/>
      <c r="Q82" s="89"/>
      <c r="R82" s="89"/>
    </row>
    <row r="83" spans="1:18" ht="12.75">
      <c r="A83" s="446" t="s">
        <v>173</v>
      </c>
      <c r="B83" s="446"/>
      <c r="C83" s="446"/>
      <c r="D83" s="446"/>
      <c r="E83" s="446"/>
      <c r="F83" s="446"/>
      <c r="G83" s="446"/>
      <c r="H83" s="446"/>
      <c r="I83" s="446"/>
      <c r="J83" s="446"/>
      <c r="L83" s="89"/>
      <c r="M83" s="89"/>
      <c r="N83" s="89"/>
      <c r="O83" s="89"/>
      <c r="P83" s="89"/>
      <c r="Q83" s="89"/>
      <c r="R83" s="89"/>
    </row>
    <row r="84" spans="1:21" ht="13.5" customHeight="1">
      <c r="A84" s="449" t="s">
        <v>420</v>
      </c>
      <c r="B84" s="449"/>
      <c r="C84" s="449"/>
      <c r="D84" s="449"/>
      <c r="E84" s="449"/>
      <c r="F84" s="449"/>
      <c r="G84" s="449"/>
      <c r="H84" s="449"/>
      <c r="I84" s="449"/>
      <c r="J84" s="93">
        <v>50699</v>
      </c>
      <c r="L84" s="90"/>
      <c r="M84" s="94">
        <v>50699</v>
      </c>
      <c r="N84" s="94"/>
      <c r="O84" s="149"/>
      <c r="P84" s="90"/>
      <c r="Q84" s="90"/>
      <c r="R84" s="90"/>
      <c r="S84" s="89"/>
      <c r="T84" s="89"/>
      <c r="U84" s="89"/>
    </row>
    <row r="85" spans="1:21" ht="12.75">
      <c r="A85" s="264" t="s">
        <v>394</v>
      </c>
      <c r="B85" s="46"/>
      <c r="C85" s="46"/>
      <c r="D85" s="46"/>
      <c r="E85" s="46"/>
      <c r="F85" s="46"/>
      <c r="G85" s="46"/>
      <c r="H85" s="46"/>
      <c r="I85" s="46"/>
      <c r="J85" s="93">
        <v>22500</v>
      </c>
      <c r="L85" s="90"/>
      <c r="M85" s="94"/>
      <c r="N85" s="94">
        <v>22500</v>
      </c>
      <c r="O85" s="90"/>
      <c r="P85" s="90"/>
      <c r="Q85" s="90"/>
      <c r="R85" s="90"/>
      <c r="S85" s="89"/>
      <c r="T85" s="89"/>
      <c r="U85" s="89"/>
    </row>
    <row r="86" spans="1:21" ht="12.75" customHeight="1">
      <c r="A86" s="375" t="s">
        <v>421</v>
      </c>
      <c r="B86" s="375"/>
      <c r="C86" s="375"/>
      <c r="D86" s="375"/>
      <c r="E86" s="375"/>
      <c r="F86" s="375"/>
      <c r="G86" s="375"/>
      <c r="H86" s="375"/>
      <c r="I86" s="375"/>
      <c r="J86" s="93">
        <v>33000</v>
      </c>
      <c r="L86" s="90"/>
      <c r="M86" s="94">
        <v>33000</v>
      </c>
      <c r="N86" s="94"/>
      <c r="O86" s="90"/>
      <c r="P86" s="90"/>
      <c r="Q86" s="90"/>
      <c r="R86" s="90"/>
      <c r="S86" s="89"/>
      <c r="T86" s="89"/>
      <c r="U86" s="89"/>
    </row>
    <row r="87" spans="1:21" ht="52.5" customHeight="1">
      <c r="A87" s="375" t="s">
        <v>410</v>
      </c>
      <c r="B87" s="375"/>
      <c r="C87" s="375"/>
      <c r="D87" s="375"/>
      <c r="E87" s="375"/>
      <c r="F87" s="375"/>
      <c r="G87" s="375"/>
      <c r="H87" s="375"/>
      <c r="I87" s="375"/>
      <c r="J87" s="93">
        <v>34042.57</v>
      </c>
      <c r="L87" s="90"/>
      <c r="M87" s="387">
        <v>38079.37</v>
      </c>
      <c r="N87" s="348"/>
      <c r="O87" s="94"/>
      <c r="P87" s="90"/>
      <c r="Q87" s="90"/>
      <c r="R87" s="90"/>
      <c r="S87" s="89"/>
      <c r="T87" s="89"/>
      <c r="U87" s="89"/>
    </row>
    <row r="88" spans="1:21" ht="16.5" customHeight="1">
      <c r="A88" s="273" t="s">
        <v>409</v>
      </c>
      <c r="B88" s="214"/>
      <c r="C88" s="214"/>
      <c r="D88" s="214"/>
      <c r="E88" s="214"/>
      <c r="F88" s="214"/>
      <c r="G88" s="214"/>
      <c r="H88" s="214"/>
      <c r="I88" s="214"/>
      <c r="J88" s="50">
        <v>4036.8</v>
      </c>
      <c r="L88" s="90"/>
      <c r="M88" s="387"/>
      <c r="N88" s="348"/>
      <c r="O88" s="90"/>
      <c r="P88" s="90"/>
      <c r="Q88" s="90"/>
      <c r="R88" s="90"/>
      <c r="S88" s="89"/>
      <c r="T88" s="89"/>
      <c r="U88" s="89"/>
    </row>
    <row r="89" spans="1:21" ht="16.5" customHeight="1">
      <c r="A89" s="320" t="s">
        <v>537</v>
      </c>
      <c r="B89" s="313"/>
      <c r="C89" s="313"/>
      <c r="D89" s="313"/>
      <c r="E89" s="313"/>
      <c r="F89" s="313"/>
      <c r="G89" s="313"/>
      <c r="H89" s="313"/>
      <c r="I89" s="313"/>
      <c r="J89" s="50">
        <v>45465.84</v>
      </c>
      <c r="L89" s="90"/>
      <c r="M89" s="317">
        <v>20884.08</v>
      </c>
      <c r="N89" s="94">
        <v>24581.76</v>
      </c>
      <c r="O89" s="90"/>
      <c r="P89" s="90"/>
      <c r="Q89" s="90"/>
      <c r="R89" s="90"/>
      <c r="S89" s="89"/>
      <c r="T89" s="89"/>
      <c r="U89" s="89"/>
    </row>
    <row r="90" spans="1:21" ht="16.5" customHeight="1">
      <c r="A90" s="375" t="s">
        <v>94</v>
      </c>
      <c r="B90" s="375"/>
      <c r="C90" s="375"/>
      <c r="D90" s="375"/>
      <c r="E90" s="375"/>
      <c r="F90" s="375"/>
      <c r="G90" s="375"/>
      <c r="H90" s="375"/>
      <c r="I90" s="375"/>
      <c r="J90" s="93">
        <v>147775</v>
      </c>
      <c r="L90" s="94"/>
      <c r="M90" s="94">
        <v>59230</v>
      </c>
      <c r="N90" s="279">
        <v>24470</v>
      </c>
      <c r="O90" s="94">
        <v>17000</v>
      </c>
      <c r="P90" s="94">
        <v>38270</v>
      </c>
      <c r="Q90" s="94">
        <v>2255</v>
      </c>
      <c r="R90" s="94">
        <v>6550</v>
      </c>
      <c r="S90" s="94"/>
      <c r="T90" s="89"/>
      <c r="U90" s="89"/>
    </row>
    <row r="91" spans="1:21" ht="15.75" customHeight="1">
      <c r="A91" s="371" t="s">
        <v>400</v>
      </c>
      <c r="B91" s="371"/>
      <c r="C91" s="371"/>
      <c r="D91" s="371"/>
      <c r="E91" s="371"/>
      <c r="F91" s="371"/>
      <c r="G91" s="371"/>
      <c r="H91" s="371"/>
      <c r="I91" s="371"/>
      <c r="J91" s="93">
        <v>2390</v>
      </c>
      <c r="L91" s="90"/>
      <c r="M91" s="94"/>
      <c r="N91" s="94">
        <v>2390</v>
      </c>
      <c r="O91" s="90"/>
      <c r="P91" s="90"/>
      <c r="Q91" s="90"/>
      <c r="R91" s="90"/>
      <c r="S91" s="89"/>
      <c r="T91" s="89"/>
      <c r="U91" s="89"/>
    </row>
    <row r="92" spans="1:21" ht="15.75" customHeight="1">
      <c r="A92" s="371" t="s">
        <v>540</v>
      </c>
      <c r="B92" s="371"/>
      <c r="C92" s="371"/>
      <c r="D92" s="371"/>
      <c r="E92" s="371"/>
      <c r="F92" s="371"/>
      <c r="G92" s="371"/>
      <c r="H92" s="371"/>
      <c r="I92" s="371"/>
      <c r="J92" s="93">
        <v>22000</v>
      </c>
      <c r="L92" s="90"/>
      <c r="M92" s="94">
        <v>11000</v>
      </c>
      <c r="N92" s="94">
        <v>11000</v>
      </c>
      <c r="O92" s="90"/>
      <c r="P92" s="90"/>
      <c r="Q92" s="90"/>
      <c r="R92" s="90"/>
      <c r="S92" s="89"/>
      <c r="T92" s="89"/>
      <c r="U92" s="89"/>
    </row>
    <row r="93" spans="1:21" ht="15.75" customHeight="1">
      <c r="A93" s="371" t="s">
        <v>486</v>
      </c>
      <c r="B93" s="371"/>
      <c r="C93" s="371"/>
      <c r="D93" s="371"/>
      <c r="E93" s="371"/>
      <c r="F93" s="371"/>
      <c r="G93" s="371"/>
      <c r="H93" s="371"/>
      <c r="I93" s="371"/>
      <c r="J93" s="93">
        <v>1388</v>
      </c>
      <c r="L93" s="90"/>
      <c r="M93" s="94">
        <v>1388</v>
      </c>
      <c r="N93" s="149"/>
      <c r="O93" s="90"/>
      <c r="P93" s="90"/>
      <c r="Q93" s="90"/>
      <c r="R93" s="90"/>
      <c r="S93" s="89"/>
      <c r="T93" s="89"/>
      <c r="U93" s="89"/>
    </row>
    <row r="94" spans="1:21" ht="15.75" customHeight="1">
      <c r="A94" s="375" t="s">
        <v>422</v>
      </c>
      <c r="B94" s="375"/>
      <c r="C94" s="375"/>
      <c r="D94" s="375"/>
      <c r="E94" s="375"/>
      <c r="F94" s="375"/>
      <c r="G94" s="375"/>
      <c r="H94" s="375"/>
      <c r="I94" s="375"/>
      <c r="J94" s="93">
        <v>8800</v>
      </c>
      <c r="L94" s="90"/>
      <c r="M94" s="94">
        <v>8800</v>
      </c>
      <c r="N94" s="94"/>
      <c r="O94" s="90"/>
      <c r="P94" s="90"/>
      <c r="Q94" s="90"/>
      <c r="R94" s="90"/>
      <c r="S94" s="89"/>
      <c r="T94" s="89"/>
      <c r="U94" s="89"/>
    </row>
    <row r="95" spans="1:21" ht="15.75" customHeight="1">
      <c r="A95" s="375" t="s">
        <v>423</v>
      </c>
      <c r="B95" s="375"/>
      <c r="C95" s="375"/>
      <c r="D95" s="375"/>
      <c r="E95" s="375"/>
      <c r="F95" s="375"/>
      <c r="G95" s="375"/>
      <c r="H95" s="375"/>
      <c r="I95" s="375"/>
      <c r="J95" s="93">
        <v>8800</v>
      </c>
      <c r="L95" s="90"/>
      <c r="M95" s="94">
        <v>8800</v>
      </c>
      <c r="N95" s="94"/>
      <c r="O95" s="90"/>
      <c r="P95" s="90"/>
      <c r="Q95" s="90"/>
      <c r="R95" s="90"/>
      <c r="S95" s="89"/>
      <c r="T95" s="89"/>
      <c r="U95" s="89"/>
    </row>
    <row r="96" spans="1:21" ht="24" customHeight="1">
      <c r="A96" s="375" t="s">
        <v>524</v>
      </c>
      <c r="B96" s="375"/>
      <c r="C96" s="375"/>
      <c r="D96" s="375"/>
      <c r="E96" s="375"/>
      <c r="F96" s="375"/>
      <c r="G96" s="375"/>
      <c r="H96" s="375"/>
      <c r="I96" s="375"/>
      <c r="J96" s="93">
        <v>22300</v>
      </c>
      <c r="L96" s="90"/>
      <c r="M96" s="94">
        <v>22300</v>
      </c>
      <c r="N96" s="94"/>
      <c r="O96" s="90"/>
      <c r="P96" s="90"/>
      <c r="Q96" s="90"/>
      <c r="R96" s="90"/>
      <c r="S96" s="89"/>
      <c r="T96" s="89"/>
      <c r="U96" s="89"/>
    </row>
    <row r="97" spans="1:21" ht="15.75" customHeight="1">
      <c r="A97" s="375" t="s">
        <v>523</v>
      </c>
      <c r="B97" s="375"/>
      <c r="C97" s="375"/>
      <c r="D97" s="375"/>
      <c r="E97" s="375"/>
      <c r="F97" s="375"/>
      <c r="G97" s="375"/>
      <c r="H97" s="375"/>
      <c r="I97" s="312"/>
      <c r="J97" s="93">
        <v>9500</v>
      </c>
      <c r="L97" s="90"/>
      <c r="M97" s="94">
        <v>9500</v>
      </c>
      <c r="N97" s="94"/>
      <c r="O97" s="90"/>
      <c r="P97" s="90"/>
      <c r="Q97" s="90"/>
      <c r="R97" s="90"/>
      <c r="S97" s="89"/>
      <c r="T97" s="89"/>
      <c r="U97" s="89"/>
    </row>
    <row r="98" spans="1:21" ht="15.75" customHeight="1">
      <c r="A98" s="375" t="s">
        <v>528</v>
      </c>
      <c r="B98" s="375"/>
      <c r="C98" s="375"/>
      <c r="D98" s="375"/>
      <c r="E98" s="375"/>
      <c r="F98" s="375"/>
      <c r="G98" s="375"/>
      <c r="H98" s="375"/>
      <c r="I98" s="375"/>
      <c r="J98" s="93">
        <v>9503</v>
      </c>
      <c r="L98" s="90"/>
      <c r="M98" s="94">
        <v>9503</v>
      </c>
      <c r="N98" s="94"/>
      <c r="O98" s="90"/>
      <c r="P98" s="90"/>
      <c r="Q98" s="90"/>
      <c r="R98" s="90"/>
      <c r="S98" s="89"/>
      <c r="T98" s="89"/>
      <c r="U98" s="89"/>
    </row>
    <row r="99" spans="1:21" ht="13.5" customHeight="1">
      <c r="A99" s="376" t="s">
        <v>388</v>
      </c>
      <c r="B99" s="376"/>
      <c r="C99" s="376"/>
      <c r="D99" s="376"/>
      <c r="E99" s="376"/>
      <c r="F99" s="376"/>
      <c r="G99" s="83"/>
      <c r="H99" s="83"/>
      <c r="I99" s="83"/>
      <c r="J99" s="50"/>
      <c r="L99" s="90"/>
      <c r="M99" s="94"/>
      <c r="N99" s="90"/>
      <c r="O99" s="90"/>
      <c r="P99" s="90"/>
      <c r="Q99" s="90"/>
      <c r="R99" s="90"/>
      <c r="S99" s="89"/>
      <c r="T99" s="89"/>
      <c r="U99" s="89"/>
    </row>
    <row r="100" spans="1:21" ht="15" customHeight="1">
      <c r="A100" s="370" t="s">
        <v>324</v>
      </c>
      <c r="B100" s="370"/>
      <c r="C100" s="370"/>
      <c r="D100" s="370"/>
      <c r="E100" s="370"/>
      <c r="F100" s="370"/>
      <c r="G100" s="370"/>
      <c r="H100" s="370"/>
      <c r="I100" s="370"/>
      <c r="J100" s="50">
        <v>2500</v>
      </c>
      <c r="L100" s="90"/>
      <c r="M100" s="94">
        <v>2500</v>
      </c>
      <c r="N100" s="90"/>
      <c r="O100" s="90"/>
      <c r="P100" s="90"/>
      <c r="Q100" s="90"/>
      <c r="R100" s="90"/>
      <c r="S100" s="89"/>
      <c r="T100" s="89"/>
      <c r="U100" s="89"/>
    </row>
    <row r="101" spans="1:21" ht="13.5" customHeight="1">
      <c r="A101" s="370" t="s">
        <v>325</v>
      </c>
      <c r="B101" s="370"/>
      <c r="C101" s="370"/>
      <c r="D101" s="370"/>
      <c r="E101" s="370"/>
      <c r="F101" s="370"/>
      <c r="G101" s="370"/>
      <c r="H101" s="370"/>
      <c r="I101" s="370"/>
      <c r="J101" s="50">
        <v>500</v>
      </c>
      <c r="L101" s="90"/>
      <c r="M101" s="94">
        <v>500</v>
      </c>
      <c r="N101" s="90"/>
      <c r="O101" s="90"/>
      <c r="P101" s="90"/>
      <c r="Q101" s="90"/>
      <c r="R101" s="90"/>
      <c r="S101" s="89"/>
      <c r="T101" s="89"/>
      <c r="U101" s="89"/>
    </row>
    <row r="102" spans="1:21" ht="13.5" customHeight="1">
      <c r="A102" s="370" t="s">
        <v>326</v>
      </c>
      <c r="B102" s="370"/>
      <c r="C102" s="370"/>
      <c r="D102" s="370"/>
      <c r="E102" s="370"/>
      <c r="F102" s="370"/>
      <c r="G102" s="370"/>
      <c r="H102" s="370"/>
      <c r="I102" s="370"/>
      <c r="J102" s="50">
        <v>500</v>
      </c>
      <c r="L102" s="90"/>
      <c r="M102" s="94">
        <v>500</v>
      </c>
      <c r="N102" s="90"/>
      <c r="O102" s="90"/>
      <c r="P102" s="90"/>
      <c r="Q102" s="90"/>
      <c r="R102" s="90"/>
      <c r="S102" s="89"/>
      <c r="T102" s="89"/>
      <c r="U102" s="89"/>
    </row>
    <row r="103" spans="1:21" ht="13.5" customHeight="1">
      <c r="A103" s="370" t="s">
        <v>327</v>
      </c>
      <c r="B103" s="370"/>
      <c r="C103" s="370"/>
      <c r="D103" s="370"/>
      <c r="E103" s="370"/>
      <c r="F103" s="370"/>
      <c r="G103" s="370"/>
      <c r="H103" s="370"/>
      <c r="I103" s="370"/>
      <c r="J103" s="50">
        <v>3609</v>
      </c>
      <c r="L103" s="90"/>
      <c r="M103" s="94">
        <v>3609</v>
      </c>
      <c r="N103" s="90"/>
      <c r="O103" s="90"/>
      <c r="P103" s="90"/>
      <c r="Q103" s="90"/>
      <c r="R103" s="90"/>
      <c r="S103" s="89"/>
      <c r="T103" s="89"/>
      <c r="U103" s="89"/>
    </row>
    <row r="104" spans="1:21" ht="13.5" customHeight="1">
      <c r="A104" s="370" t="s">
        <v>328</v>
      </c>
      <c r="B104" s="370"/>
      <c r="C104" s="370"/>
      <c r="D104" s="370"/>
      <c r="E104" s="370"/>
      <c r="F104" s="370"/>
      <c r="G104" s="370"/>
      <c r="H104" s="370"/>
      <c r="I104" s="370"/>
      <c r="J104" s="50">
        <v>2000</v>
      </c>
      <c r="L104" s="90"/>
      <c r="M104" s="94">
        <v>2000</v>
      </c>
      <c r="N104" s="90"/>
      <c r="O104" s="90"/>
      <c r="P104" s="90"/>
      <c r="Q104" s="90"/>
      <c r="R104" s="90"/>
      <c r="S104" s="89"/>
      <c r="T104" s="89"/>
      <c r="U104" s="89"/>
    </row>
    <row r="105" spans="1:21" ht="13.5" customHeight="1">
      <c r="A105" s="221" t="s">
        <v>57</v>
      </c>
      <c r="B105" s="83"/>
      <c r="C105" s="83"/>
      <c r="D105" s="83"/>
      <c r="E105" s="83"/>
      <c r="F105" s="83"/>
      <c r="G105" s="83"/>
      <c r="H105" s="83"/>
      <c r="I105" s="83"/>
      <c r="J105" s="45">
        <f>J100+J101+J102+J103+J104</f>
        <v>9109</v>
      </c>
      <c r="L105" s="90"/>
      <c r="M105" s="94"/>
      <c r="N105" s="90"/>
      <c r="O105" s="90"/>
      <c r="P105" s="90"/>
      <c r="Q105" s="90"/>
      <c r="R105" s="90"/>
      <c r="S105" s="89"/>
      <c r="T105" s="89"/>
      <c r="U105" s="89"/>
    </row>
    <row r="106" spans="1:21" ht="12.75">
      <c r="A106" s="447" t="s">
        <v>174</v>
      </c>
      <c r="B106" s="448"/>
      <c r="C106" s="448"/>
      <c r="D106" s="448"/>
      <c r="E106" s="448"/>
      <c r="F106" s="448"/>
      <c r="G106" s="448"/>
      <c r="H106" s="448"/>
      <c r="I106" s="448"/>
      <c r="J106" s="49">
        <f>J84+J85+J86+J87+J90+J94+J91+J95+J88+J105+J92+J93+J96+J97+J89+J98</f>
        <v>431309.20999999996</v>
      </c>
      <c r="L106" s="90"/>
      <c r="M106" s="90"/>
      <c r="N106" s="90"/>
      <c r="O106" s="90"/>
      <c r="P106" s="90"/>
      <c r="Q106" s="90"/>
      <c r="R106" s="90"/>
      <c r="S106" s="89"/>
      <c r="T106" s="89"/>
      <c r="U106" s="89"/>
    </row>
    <row r="107" spans="1:21" ht="10.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9"/>
      <c r="L107" s="90"/>
      <c r="M107" s="90"/>
      <c r="N107" s="90"/>
      <c r="O107" s="90"/>
      <c r="P107" s="90"/>
      <c r="Q107" s="90"/>
      <c r="R107" s="90"/>
      <c r="S107" s="89"/>
      <c r="T107" s="89"/>
      <c r="U107" s="89"/>
    </row>
    <row r="108" spans="1:21" ht="12.75">
      <c r="A108" s="557" t="s">
        <v>175</v>
      </c>
      <c r="B108" s="557"/>
      <c r="C108" s="557"/>
      <c r="D108" s="557"/>
      <c r="E108" s="557"/>
      <c r="F108" s="557"/>
      <c r="G108" s="557"/>
      <c r="H108" s="557"/>
      <c r="I108" s="557"/>
      <c r="J108" s="557"/>
      <c r="L108" s="90"/>
      <c r="M108" s="90"/>
      <c r="N108" s="90"/>
      <c r="O108" s="90"/>
      <c r="P108" s="90"/>
      <c r="Q108" s="90"/>
      <c r="R108" s="90"/>
      <c r="S108" s="89"/>
      <c r="T108" s="89"/>
      <c r="U108" s="89"/>
    </row>
    <row r="109" spans="1:21" ht="12.75">
      <c r="A109" s="352" t="s">
        <v>424</v>
      </c>
      <c r="B109" s="352"/>
      <c r="C109" s="352"/>
      <c r="D109" s="352"/>
      <c r="E109" s="352"/>
      <c r="F109" s="352"/>
      <c r="G109" s="352"/>
      <c r="H109" s="352"/>
      <c r="I109" s="352"/>
      <c r="J109" s="50">
        <v>42534</v>
      </c>
      <c r="L109" s="90"/>
      <c r="M109" s="94"/>
      <c r="N109" s="94">
        <v>42534</v>
      </c>
      <c r="O109" s="280">
        <f>J109-N109</f>
        <v>0</v>
      </c>
      <c r="P109" s="90"/>
      <c r="Q109" s="90"/>
      <c r="R109" s="90"/>
      <c r="S109" s="89"/>
      <c r="T109" s="89"/>
      <c r="U109" s="89"/>
    </row>
    <row r="110" spans="1:21" ht="12.75">
      <c r="A110" s="352" t="s">
        <v>411</v>
      </c>
      <c r="B110" s="352"/>
      <c r="C110" s="352"/>
      <c r="D110" s="352"/>
      <c r="E110" s="352"/>
      <c r="F110" s="352"/>
      <c r="G110" s="352"/>
      <c r="H110" s="352"/>
      <c r="I110" s="352"/>
      <c r="J110" s="50">
        <v>6930</v>
      </c>
      <c r="L110" s="94"/>
      <c r="M110" s="94"/>
      <c r="N110" s="94">
        <v>6930</v>
      </c>
      <c r="O110" s="90"/>
      <c r="P110" s="90"/>
      <c r="Q110" s="90"/>
      <c r="R110" s="90"/>
      <c r="S110" s="89"/>
      <c r="T110" s="89"/>
      <c r="U110" s="89"/>
    </row>
    <row r="111" spans="1:21" ht="12.75">
      <c r="A111" s="274" t="s">
        <v>413</v>
      </c>
      <c r="B111" s="51"/>
      <c r="C111" s="51"/>
      <c r="D111" s="51"/>
      <c r="E111" s="51"/>
      <c r="F111" s="51"/>
      <c r="G111" s="51"/>
      <c r="H111" s="51"/>
      <c r="I111" s="51"/>
      <c r="J111" s="50">
        <v>2401</v>
      </c>
      <c r="L111" s="91"/>
      <c r="M111" s="94"/>
      <c r="N111" s="94">
        <v>2401</v>
      </c>
      <c r="O111" s="94"/>
      <c r="P111" s="90"/>
      <c r="Q111" s="90"/>
      <c r="R111" s="90"/>
      <c r="S111" s="89"/>
      <c r="T111" s="89"/>
      <c r="U111" s="89"/>
    </row>
    <row r="112" spans="1:21" ht="63.75" customHeight="1">
      <c r="A112" s="375" t="s">
        <v>418</v>
      </c>
      <c r="B112" s="375"/>
      <c r="C112" s="375"/>
      <c r="D112" s="375"/>
      <c r="E112" s="375"/>
      <c r="F112" s="375"/>
      <c r="G112" s="375"/>
      <c r="H112" s="375"/>
      <c r="I112" s="375"/>
      <c r="J112" s="50">
        <v>23988.36</v>
      </c>
      <c r="L112" s="90"/>
      <c r="M112" s="94"/>
      <c r="N112" s="94">
        <v>23655.96</v>
      </c>
      <c r="O112" s="215">
        <v>332.4</v>
      </c>
      <c r="P112" s="90"/>
      <c r="Q112" s="90"/>
      <c r="R112" s="90"/>
      <c r="S112" s="89"/>
      <c r="T112" s="89"/>
      <c r="U112" s="89"/>
    </row>
    <row r="113" spans="1:21" ht="26.25" customHeight="1">
      <c r="A113" s="386" t="s">
        <v>412</v>
      </c>
      <c r="B113" s="386"/>
      <c r="C113" s="386"/>
      <c r="D113" s="386"/>
      <c r="E113" s="386"/>
      <c r="F113" s="386"/>
      <c r="G113" s="386"/>
      <c r="H113" s="386"/>
      <c r="I113" s="386"/>
      <c r="J113" s="50">
        <v>7648.8</v>
      </c>
      <c r="L113" s="90"/>
      <c r="M113" s="94"/>
      <c r="N113" s="215">
        <v>7648.8</v>
      </c>
      <c r="O113" s="90"/>
      <c r="P113" s="90"/>
      <c r="Q113" s="90"/>
      <c r="R113" s="90"/>
      <c r="S113" s="89"/>
      <c r="T113" s="89"/>
      <c r="U113" s="89"/>
    </row>
    <row r="114" spans="1:21" ht="15.75" customHeight="1">
      <c r="A114" s="386" t="s">
        <v>530</v>
      </c>
      <c r="B114" s="386"/>
      <c r="C114" s="386"/>
      <c r="D114" s="386"/>
      <c r="E114" s="386"/>
      <c r="F114" s="386"/>
      <c r="G114" s="386"/>
      <c r="H114" s="386"/>
      <c r="I114" s="386"/>
      <c r="J114" s="50">
        <v>3708</v>
      </c>
      <c r="L114" s="90"/>
      <c r="M114" s="94"/>
      <c r="N114" s="94">
        <v>1236</v>
      </c>
      <c r="O114" s="94">
        <v>1236</v>
      </c>
      <c r="P114" s="94">
        <v>1236</v>
      </c>
      <c r="Q114" s="90"/>
      <c r="R114" s="90"/>
      <c r="S114" s="89"/>
      <c r="T114" s="89"/>
      <c r="U114" s="89"/>
    </row>
    <row r="115" spans="1:21" ht="15.75" customHeight="1">
      <c r="A115" s="386" t="s">
        <v>487</v>
      </c>
      <c r="B115" s="386"/>
      <c r="C115" s="386"/>
      <c r="D115" s="386"/>
      <c r="E115" s="386"/>
      <c r="F115" s="386"/>
      <c r="G115" s="386"/>
      <c r="H115" s="386"/>
      <c r="I115" s="386"/>
      <c r="J115" s="50">
        <v>2540</v>
      </c>
      <c r="L115" s="90"/>
      <c r="M115" s="94"/>
      <c r="N115" s="94">
        <v>2540</v>
      </c>
      <c r="O115" s="90"/>
      <c r="P115" s="90"/>
      <c r="Q115" s="90"/>
      <c r="R115" s="90"/>
      <c r="S115" s="89"/>
      <c r="T115" s="89"/>
      <c r="U115" s="89"/>
    </row>
    <row r="116" spans="1:21" ht="12" customHeight="1">
      <c r="A116" s="375" t="s">
        <v>425</v>
      </c>
      <c r="B116" s="375"/>
      <c r="C116" s="375"/>
      <c r="D116" s="375"/>
      <c r="E116" s="375"/>
      <c r="F116" s="375"/>
      <c r="G116" s="375"/>
      <c r="H116" s="375"/>
      <c r="I116" s="375"/>
      <c r="J116" s="50">
        <v>19350</v>
      </c>
      <c r="L116" s="90"/>
      <c r="M116" s="94">
        <v>19350</v>
      </c>
      <c r="N116" s="149"/>
      <c r="O116" s="94"/>
      <c r="P116" s="90"/>
      <c r="Q116" s="90"/>
      <c r="R116" s="90"/>
      <c r="S116" s="89"/>
      <c r="T116" s="89"/>
      <c r="U116" s="89"/>
    </row>
    <row r="117" spans="1:21" ht="15" customHeight="1">
      <c r="A117" s="375" t="s">
        <v>398</v>
      </c>
      <c r="B117" s="375"/>
      <c r="C117" s="375"/>
      <c r="D117" s="375"/>
      <c r="E117" s="375"/>
      <c r="F117" s="375"/>
      <c r="G117" s="375"/>
      <c r="H117" s="375"/>
      <c r="I117" s="375"/>
      <c r="J117" s="50">
        <v>8250</v>
      </c>
      <c r="L117" s="90"/>
      <c r="M117" s="94">
        <v>8250</v>
      </c>
      <c r="N117" s="90"/>
      <c r="O117" s="90"/>
      <c r="P117" s="90"/>
      <c r="Q117" s="90"/>
      <c r="R117" s="90"/>
      <c r="S117" s="89"/>
      <c r="T117" s="89"/>
      <c r="U117" s="89"/>
    </row>
    <row r="118" spans="1:21" ht="25.5" customHeight="1">
      <c r="A118" s="370" t="s">
        <v>426</v>
      </c>
      <c r="B118" s="370"/>
      <c r="C118" s="370"/>
      <c r="D118" s="370"/>
      <c r="E118" s="370"/>
      <c r="F118" s="370"/>
      <c r="G118" s="370"/>
      <c r="H118" s="370"/>
      <c r="I118" s="370"/>
      <c r="J118" s="50">
        <v>42633.36</v>
      </c>
      <c r="L118" s="90"/>
      <c r="M118" s="94">
        <v>10658.34</v>
      </c>
      <c r="N118" s="94">
        <v>31975.02</v>
      </c>
      <c r="O118" s="94"/>
      <c r="P118" s="94"/>
      <c r="Q118" s="90"/>
      <c r="R118" s="90"/>
      <c r="S118" s="89"/>
      <c r="T118" s="89"/>
      <c r="U118" s="89"/>
    </row>
    <row r="119" spans="1:21" ht="13.5" customHeight="1">
      <c r="A119" s="370" t="s">
        <v>399</v>
      </c>
      <c r="B119" s="370"/>
      <c r="C119" s="370"/>
      <c r="D119" s="370"/>
      <c r="E119" s="370"/>
      <c r="F119" s="370"/>
      <c r="G119" s="370"/>
      <c r="H119" s="370"/>
      <c r="I119" s="370"/>
      <c r="J119" s="50">
        <v>1084.36</v>
      </c>
      <c r="L119" s="90"/>
      <c r="M119" s="94">
        <v>1084.36</v>
      </c>
      <c r="N119" s="90"/>
      <c r="O119" s="90"/>
      <c r="P119" s="90"/>
      <c r="Q119" s="90"/>
      <c r="R119" s="90"/>
      <c r="S119" s="89"/>
      <c r="T119" s="89"/>
      <c r="U119" s="89"/>
    </row>
    <row r="120" spans="1:21" ht="13.5" customHeight="1">
      <c r="A120" s="373" t="s">
        <v>93</v>
      </c>
      <c r="B120" s="373"/>
      <c r="C120" s="373"/>
      <c r="D120" s="373"/>
      <c r="E120" s="373"/>
      <c r="F120" s="373"/>
      <c r="G120" s="373"/>
      <c r="H120" s="373"/>
      <c r="I120" s="373"/>
      <c r="J120" s="75">
        <v>4000</v>
      </c>
      <c r="L120" s="90"/>
      <c r="M120" s="94"/>
      <c r="N120" s="94">
        <v>4000</v>
      </c>
      <c r="O120" s="90"/>
      <c r="P120" s="90"/>
      <c r="Q120" s="90"/>
      <c r="R120" s="90"/>
      <c r="S120" s="89"/>
      <c r="T120" s="89"/>
      <c r="U120" s="89"/>
    </row>
    <row r="121" spans="1:21" ht="13.5" customHeight="1">
      <c r="A121" s="373" t="s">
        <v>488</v>
      </c>
      <c r="B121" s="373"/>
      <c r="C121" s="373"/>
      <c r="D121" s="373"/>
      <c r="E121" s="373"/>
      <c r="F121" s="373"/>
      <c r="G121" s="373"/>
      <c r="H121" s="373"/>
      <c r="I121" s="373"/>
      <c r="J121" s="75">
        <v>27000</v>
      </c>
      <c r="L121" s="90"/>
      <c r="M121" s="94"/>
      <c r="N121" s="94"/>
      <c r="O121" s="94">
        <v>27000</v>
      </c>
      <c r="P121" s="90"/>
      <c r="Q121" s="90"/>
      <c r="R121" s="90"/>
      <c r="S121" s="89"/>
      <c r="T121" s="89"/>
      <c r="U121" s="89"/>
    </row>
    <row r="122" spans="1:21" ht="13.5" customHeight="1">
      <c r="A122" s="373" t="s">
        <v>533</v>
      </c>
      <c r="B122" s="373"/>
      <c r="C122" s="373"/>
      <c r="D122" s="373"/>
      <c r="E122" s="373"/>
      <c r="F122" s="373"/>
      <c r="G122" s="373"/>
      <c r="H122" s="373"/>
      <c r="I122" s="373"/>
      <c r="J122" s="75">
        <v>1500</v>
      </c>
      <c r="L122" s="90"/>
      <c r="M122" s="94"/>
      <c r="N122" s="94">
        <v>1500</v>
      </c>
      <c r="O122" s="94"/>
      <c r="P122" s="90"/>
      <c r="Q122" s="90"/>
      <c r="R122" s="90"/>
      <c r="S122" s="89"/>
      <c r="T122" s="89"/>
      <c r="U122" s="89"/>
    </row>
    <row r="123" spans="1:21" ht="12.75" customHeight="1">
      <c r="A123" s="47" t="s">
        <v>389</v>
      </c>
      <c r="B123" s="52"/>
      <c r="C123" s="52"/>
      <c r="D123" s="52"/>
      <c r="E123" s="52"/>
      <c r="F123" s="52"/>
      <c r="G123" s="52"/>
      <c r="H123" s="52"/>
      <c r="I123" s="52"/>
      <c r="J123" s="50"/>
      <c r="L123" s="90"/>
      <c r="M123" s="90"/>
      <c r="N123" s="90"/>
      <c r="O123" s="90"/>
      <c r="P123" s="90"/>
      <c r="Q123" s="90"/>
      <c r="R123" s="90"/>
      <c r="S123" s="89"/>
      <c r="T123" s="89"/>
      <c r="U123" s="89"/>
    </row>
    <row r="124" spans="1:21" ht="15" customHeight="1">
      <c r="A124" s="48" t="s">
        <v>99</v>
      </c>
      <c r="B124" s="52"/>
      <c r="C124" s="52"/>
      <c r="D124" s="52"/>
      <c r="E124" s="52"/>
      <c r="F124" s="52"/>
      <c r="G124" s="52"/>
      <c r="H124" s="52"/>
      <c r="I124" s="52"/>
      <c r="J124" s="50">
        <v>1720</v>
      </c>
      <c r="L124" s="90"/>
      <c r="M124" s="94">
        <v>1720</v>
      </c>
      <c r="N124" s="90"/>
      <c r="O124" s="90"/>
      <c r="P124" s="90"/>
      <c r="Q124" s="90"/>
      <c r="R124" s="90"/>
      <c r="S124" s="89"/>
      <c r="T124" s="89"/>
      <c r="U124" s="89"/>
    </row>
    <row r="125" spans="1:21" ht="12.75">
      <c r="A125" s="352" t="s">
        <v>101</v>
      </c>
      <c r="B125" s="352"/>
      <c r="C125" s="352"/>
      <c r="D125" s="352"/>
      <c r="E125" s="352"/>
      <c r="F125" s="352"/>
      <c r="G125" s="52"/>
      <c r="H125" s="52"/>
      <c r="I125" s="52"/>
      <c r="J125" s="50">
        <v>750</v>
      </c>
      <c r="L125" s="90"/>
      <c r="M125" s="94">
        <v>750</v>
      </c>
      <c r="N125" s="90"/>
      <c r="O125" s="90"/>
      <c r="P125" s="90"/>
      <c r="Q125" s="90"/>
      <c r="R125" s="90"/>
      <c r="S125" s="89"/>
      <c r="T125" s="89"/>
      <c r="U125" s="89"/>
    </row>
    <row r="126" spans="1:21" ht="12.75">
      <c r="A126" s="48" t="s">
        <v>330</v>
      </c>
      <c r="B126" s="48"/>
      <c r="C126" s="48"/>
      <c r="D126" s="48"/>
      <c r="E126" s="48"/>
      <c r="F126" s="48"/>
      <c r="G126" s="52"/>
      <c r="H126" s="52"/>
      <c r="I126" s="52"/>
      <c r="J126" s="50">
        <v>3552.78</v>
      </c>
      <c r="L126" s="90"/>
      <c r="M126" s="94">
        <v>3552.78</v>
      </c>
      <c r="N126" s="90"/>
      <c r="O126" s="90"/>
      <c r="P126" s="90"/>
      <c r="Q126" s="90"/>
      <c r="R126" s="90"/>
      <c r="S126" s="89"/>
      <c r="T126" s="89"/>
      <c r="U126" s="89"/>
    </row>
    <row r="127" spans="1:21" ht="12.75">
      <c r="A127" s="44" t="s">
        <v>57</v>
      </c>
      <c r="B127" s="53"/>
      <c r="C127" s="53"/>
      <c r="D127" s="53"/>
      <c r="E127" s="53"/>
      <c r="F127" s="54"/>
      <c r="G127" s="54"/>
      <c r="H127" s="55"/>
      <c r="I127" s="55"/>
      <c r="J127" s="56">
        <f>J124+J125+J126</f>
        <v>6022.780000000001</v>
      </c>
      <c r="L127" s="90"/>
      <c r="M127" s="90"/>
      <c r="N127" s="90"/>
      <c r="O127" s="90"/>
      <c r="P127" s="90"/>
      <c r="Q127" s="90"/>
      <c r="R127" s="90"/>
      <c r="S127" s="89"/>
      <c r="T127" s="89"/>
      <c r="U127" s="89"/>
    </row>
    <row r="128" spans="1:21" ht="12.75">
      <c r="A128" s="374" t="s">
        <v>176</v>
      </c>
      <c r="B128" s="374"/>
      <c r="C128" s="374"/>
      <c r="D128" s="374"/>
      <c r="E128" s="374"/>
      <c r="F128" s="374"/>
      <c r="G128" s="374"/>
      <c r="H128" s="374"/>
      <c r="I128" s="374"/>
      <c r="J128" s="56">
        <f>J111+J112+J116+J117+J127+J118+J113+J109+J119+J114+J110+J120+J115+J121+J122</f>
        <v>199590.65999999997</v>
      </c>
      <c r="L128" s="90"/>
      <c r="M128" s="90"/>
      <c r="N128" s="90"/>
      <c r="O128" s="90"/>
      <c r="P128" s="90"/>
      <c r="Q128" s="90"/>
      <c r="R128" s="90"/>
      <c r="S128" s="89"/>
      <c r="T128" s="89"/>
      <c r="U128" s="89"/>
    </row>
    <row r="129" spans="1:21" ht="9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56"/>
      <c r="L129" s="90"/>
      <c r="M129" s="90"/>
      <c r="N129" s="90"/>
      <c r="O129" s="90"/>
      <c r="P129" s="90"/>
      <c r="Q129" s="90"/>
      <c r="R129" s="90"/>
      <c r="S129" s="89"/>
      <c r="T129" s="89"/>
      <c r="U129" s="89"/>
    </row>
    <row r="130" spans="1:21" ht="12.75" customHeight="1">
      <c r="A130" s="388" t="s">
        <v>177</v>
      </c>
      <c r="B130" s="388"/>
      <c r="C130" s="388"/>
      <c r="D130" s="388"/>
      <c r="E130" s="388"/>
      <c r="F130" s="388"/>
      <c r="G130" s="388"/>
      <c r="H130" s="388"/>
      <c r="I130" s="388"/>
      <c r="J130" s="50"/>
      <c r="L130" s="90"/>
      <c r="M130" s="90"/>
      <c r="N130" s="90"/>
      <c r="O130" s="90"/>
      <c r="P130" s="90"/>
      <c r="Q130" s="90"/>
      <c r="R130" s="90"/>
      <c r="S130" s="89"/>
      <c r="T130" s="89"/>
      <c r="U130" s="89"/>
    </row>
    <row r="131" spans="1:21" ht="12.75">
      <c r="A131" s="370" t="s">
        <v>529</v>
      </c>
      <c r="B131" s="370"/>
      <c r="C131" s="370"/>
      <c r="D131" s="370"/>
      <c r="E131" s="370"/>
      <c r="F131" s="370"/>
      <c r="G131" s="370"/>
      <c r="H131" s="370"/>
      <c r="I131" s="83"/>
      <c r="J131" s="224">
        <v>3858.86</v>
      </c>
      <c r="L131" s="90"/>
      <c r="M131" s="94">
        <v>3858.86</v>
      </c>
      <c r="N131" s="90"/>
      <c r="O131" s="90"/>
      <c r="P131" s="90"/>
      <c r="Q131" s="90"/>
      <c r="R131" s="90"/>
      <c r="S131" s="89"/>
      <c r="T131" s="89"/>
      <c r="U131" s="89"/>
    </row>
    <row r="132" spans="1:21" ht="12.75">
      <c r="A132" s="374" t="s">
        <v>178</v>
      </c>
      <c r="B132" s="374"/>
      <c r="C132" s="374"/>
      <c r="D132" s="374"/>
      <c r="E132" s="374"/>
      <c r="F132" s="44"/>
      <c r="G132" s="44"/>
      <c r="H132" s="44"/>
      <c r="I132" s="44"/>
      <c r="J132" s="56">
        <f>J131</f>
        <v>3858.86</v>
      </c>
      <c r="L132" s="90"/>
      <c r="M132" s="90"/>
      <c r="N132" s="90"/>
      <c r="O132" s="90"/>
      <c r="P132" s="90"/>
      <c r="Q132" s="90"/>
      <c r="R132" s="90"/>
      <c r="S132" s="89"/>
      <c r="T132" s="89"/>
      <c r="U132" s="89"/>
    </row>
    <row r="133" spans="1:21" ht="12.75">
      <c r="A133" s="44"/>
      <c r="B133" s="44"/>
      <c r="C133" s="44"/>
      <c r="D133" s="44"/>
      <c r="E133" s="44"/>
      <c r="F133" s="44"/>
      <c r="G133" s="44"/>
      <c r="H133" s="44"/>
      <c r="I133" s="44"/>
      <c r="J133" s="56"/>
      <c r="L133" s="90"/>
      <c r="M133" s="90"/>
      <c r="N133" s="90"/>
      <c r="O133" s="90"/>
      <c r="P133" s="90"/>
      <c r="Q133" s="90"/>
      <c r="R133" s="90"/>
      <c r="S133" s="89"/>
      <c r="T133" s="89"/>
      <c r="U133" s="89"/>
    </row>
    <row r="134" spans="1:21" ht="12.75">
      <c r="A134" s="402" t="s">
        <v>179</v>
      </c>
      <c r="B134" s="402"/>
      <c r="C134" s="402"/>
      <c r="D134" s="402"/>
      <c r="E134" s="402"/>
      <c r="F134" s="402"/>
      <c r="G134" s="402"/>
      <c r="H134" s="402"/>
      <c r="I134" s="402"/>
      <c r="J134" s="45"/>
      <c r="L134" s="90"/>
      <c r="M134" s="90"/>
      <c r="N134" s="90"/>
      <c r="O134" s="90"/>
      <c r="P134" s="90"/>
      <c r="Q134" s="90"/>
      <c r="R134" s="90"/>
      <c r="S134" s="89"/>
      <c r="T134" s="89"/>
      <c r="U134" s="89"/>
    </row>
    <row r="135" spans="1:21" ht="12.75" customHeight="1">
      <c r="A135" s="84"/>
      <c r="B135" s="84"/>
      <c r="C135" s="84"/>
      <c r="D135" s="84"/>
      <c r="E135" s="84"/>
      <c r="F135" s="84"/>
      <c r="G135" s="84"/>
      <c r="H135" s="85"/>
      <c r="I135" s="86"/>
      <c r="J135" s="66"/>
      <c r="L135" s="90"/>
      <c r="M135" s="90"/>
      <c r="N135" s="90"/>
      <c r="O135" s="90"/>
      <c r="P135" s="90"/>
      <c r="Q135" s="90"/>
      <c r="R135" s="90"/>
      <c r="S135" s="89"/>
      <c r="T135" s="89"/>
      <c r="U135" s="89"/>
    </row>
    <row r="136" spans="1:21" ht="12.75" customHeight="1">
      <c r="A136" s="558" t="s">
        <v>180</v>
      </c>
      <c r="B136" s="558"/>
      <c r="C136" s="558"/>
      <c r="D136" s="558"/>
      <c r="E136" s="558"/>
      <c r="F136" s="558"/>
      <c r="G136" s="558"/>
      <c r="H136" s="558"/>
      <c r="I136" s="558"/>
      <c r="J136" s="558"/>
      <c r="L136" s="90"/>
      <c r="M136" s="90"/>
      <c r="N136" s="90"/>
      <c r="O136" s="90"/>
      <c r="P136" s="90"/>
      <c r="Q136" s="90"/>
      <c r="R136" s="90"/>
      <c r="S136" s="89"/>
      <c r="T136" s="89"/>
      <c r="U136" s="89"/>
    </row>
    <row r="137" spans="1:21" ht="23.25" customHeight="1">
      <c r="A137" s="417" t="s">
        <v>58</v>
      </c>
      <c r="B137" s="417"/>
      <c r="C137" s="417"/>
      <c r="D137" s="417"/>
      <c r="E137" s="384" t="s">
        <v>59</v>
      </c>
      <c r="F137" s="384"/>
      <c r="G137" s="57" t="s">
        <v>60</v>
      </c>
      <c r="H137" s="57" t="s">
        <v>61</v>
      </c>
      <c r="I137" s="57" t="s">
        <v>62</v>
      </c>
      <c r="J137" s="58" t="s">
        <v>38</v>
      </c>
      <c r="L137" s="90"/>
      <c r="M137" s="90"/>
      <c r="N137" s="90"/>
      <c r="O137" s="90"/>
      <c r="P137" s="90"/>
      <c r="Q137" s="90"/>
      <c r="R137" s="90"/>
      <c r="S137" s="89"/>
      <c r="T137" s="89"/>
      <c r="U137" s="89"/>
    </row>
    <row r="138" spans="1:21" ht="16.5" customHeight="1">
      <c r="A138" s="372" t="s">
        <v>63</v>
      </c>
      <c r="B138" s="372"/>
      <c r="C138" s="372"/>
      <c r="D138" s="372"/>
      <c r="E138" s="385" t="s">
        <v>538</v>
      </c>
      <c r="F138" s="385"/>
      <c r="G138" s="59">
        <v>3528</v>
      </c>
      <c r="H138" s="59">
        <v>14113</v>
      </c>
      <c r="I138" s="60">
        <v>43</v>
      </c>
      <c r="J138" s="40">
        <v>196619</v>
      </c>
      <c r="L138" s="90"/>
      <c r="M138" s="90"/>
      <c r="N138" s="90"/>
      <c r="O138" s="90"/>
      <c r="P138" s="90"/>
      <c r="Q138" s="90"/>
      <c r="R138" s="90"/>
      <c r="S138" s="89"/>
      <c r="T138" s="89"/>
      <c r="U138" s="89"/>
    </row>
    <row r="139" spans="1:21" ht="13.5" customHeight="1">
      <c r="A139" s="372"/>
      <c r="B139" s="372"/>
      <c r="C139" s="372"/>
      <c r="D139" s="372"/>
      <c r="E139" s="385" t="s">
        <v>539</v>
      </c>
      <c r="F139" s="385"/>
      <c r="G139" s="59">
        <v>2784</v>
      </c>
      <c r="H139" s="59">
        <v>13919</v>
      </c>
      <c r="I139" s="60">
        <v>44</v>
      </c>
      <c r="J139" s="40">
        <v>171088</v>
      </c>
      <c r="L139" s="92"/>
      <c r="M139" s="92"/>
      <c r="N139" s="92"/>
      <c r="O139" s="215">
        <v>60720</v>
      </c>
      <c r="P139" s="215">
        <v>21120</v>
      </c>
      <c r="Q139" s="92"/>
      <c r="R139" s="90"/>
      <c r="S139" s="89"/>
      <c r="T139" s="89"/>
      <c r="U139" s="89"/>
    </row>
    <row r="140" spans="1:21" ht="13.5" customHeight="1">
      <c r="A140" s="377" t="s">
        <v>389</v>
      </c>
      <c r="B140" s="378"/>
      <c r="C140" s="378"/>
      <c r="D140" s="379"/>
      <c r="E140" s="104"/>
      <c r="F140" s="104"/>
      <c r="G140" s="59"/>
      <c r="H140" s="59"/>
      <c r="I140" s="60"/>
      <c r="J140" s="40">
        <v>48600</v>
      </c>
      <c r="L140" s="92"/>
      <c r="M140" s="215">
        <v>48600</v>
      </c>
      <c r="N140" s="267">
        <f>J141-M140-O140-P140-Q140-R140-O139-P139</f>
        <v>0</v>
      </c>
      <c r="O140" s="215">
        <v>59640</v>
      </c>
      <c r="P140" s="215">
        <v>83727</v>
      </c>
      <c r="Q140" s="215">
        <v>2580</v>
      </c>
      <c r="R140" s="94">
        <v>139920</v>
      </c>
      <c r="S140" s="92"/>
      <c r="T140" s="89"/>
      <c r="U140" s="89"/>
    </row>
    <row r="141" spans="1:21" ht="12.75">
      <c r="A141" s="560" t="s">
        <v>64</v>
      </c>
      <c r="B141" s="561"/>
      <c r="C141" s="561"/>
      <c r="D141" s="562"/>
      <c r="E141" s="372"/>
      <c r="F141" s="372"/>
      <c r="G141" s="61"/>
      <c r="H141" s="61"/>
      <c r="I141" s="61"/>
      <c r="J141" s="38">
        <f>J138+J139+J140</f>
        <v>416307</v>
      </c>
      <c r="L141" s="89"/>
      <c r="M141" s="94"/>
      <c r="N141" s="149"/>
      <c r="O141" s="216"/>
      <c r="P141" s="89"/>
      <c r="Q141" s="89"/>
      <c r="R141" s="89"/>
      <c r="S141" s="89"/>
      <c r="T141" s="89"/>
      <c r="U141" s="89"/>
    </row>
    <row r="142" spans="1:21" ht="12.75">
      <c r="A142" s="65"/>
      <c r="B142" s="65"/>
      <c r="C142" s="65"/>
      <c r="D142" s="65"/>
      <c r="E142" s="125"/>
      <c r="F142" s="125"/>
      <c r="G142" s="65"/>
      <c r="H142" s="65"/>
      <c r="I142" s="65"/>
      <c r="J142" s="69"/>
      <c r="L142" s="89"/>
      <c r="M142" s="89"/>
      <c r="N142" s="89"/>
      <c r="O142" s="89"/>
      <c r="P142" s="89"/>
      <c r="Q142" s="89"/>
      <c r="R142" s="89"/>
      <c r="S142" s="89"/>
      <c r="T142" s="89"/>
      <c r="U142" s="89"/>
    </row>
    <row r="143" spans="1:21" ht="12.75">
      <c r="A143" s="405" t="s">
        <v>181</v>
      </c>
      <c r="B143" s="405"/>
      <c r="C143" s="405"/>
      <c r="D143" s="405"/>
      <c r="E143" s="405"/>
      <c r="F143" s="405"/>
      <c r="G143" s="405"/>
      <c r="H143" s="405"/>
      <c r="I143" s="405"/>
      <c r="L143" s="89"/>
      <c r="M143" s="89"/>
      <c r="N143" s="89"/>
      <c r="O143" s="89"/>
      <c r="P143" s="89"/>
      <c r="Q143" s="89"/>
      <c r="R143" s="89"/>
      <c r="S143" s="89"/>
      <c r="T143" s="89"/>
      <c r="U143" s="89"/>
    </row>
    <row r="144" spans="1:21" ht="12.75">
      <c r="A144" s="339" t="s">
        <v>2</v>
      </c>
      <c r="B144" s="340"/>
      <c r="C144" s="340"/>
      <c r="D144" s="340"/>
      <c r="E144" s="340"/>
      <c r="F144" s="343" t="s">
        <v>68</v>
      </c>
      <c r="G144" s="343"/>
      <c r="H144" s="343"/>
      <c r="I144" s="343"/>
      <c r="J144" s="343"/>
      <c r="L144" s="89"/>
      <c r="M144" s="89"/>
      <c r="N144" s="89"/>
      <c r="O144" s="89"/>
      <c r="P144" s="89"/>
      <c r="Q144" s="89"/>
      <c r="R144" s="89"/>
      <c r="S144" s="89"/>
      <c r="T144" s="89"/>
      <c r="U144" s="89"/>
    </row>
    <row r="145" spans="1:21" ht="12.75">
      <c r="A145" s="341"/>
      <c r="B145" s="342"/>
      <c r="C145" s="342"/>
      <c r="D145" s="342"/>
      <c r="E145" s="342"/>
      <c r="F145" s="194" t="s">
        <v>508</v>
      </c>
      <c r="G145" s="102" t="s">
        <v>100</v>
      </c>
      <c r="H145" s="102" t="s">
        <v>182</v>
      </c>
      <c r="I145" s="336" t="s">
        <v>183</v>
      </c>
      <c r="J145" s="336"/>
      <c r="L145" s="89"/>
      <c r="M145" s="89"/>
      <c r="N145" s="89"/>
      <c r="O145" s="89"/>
      <c r="P145" s="89"/>
      <c r="Q145" s="89"/>
      <c r="R145" s="89"/>
      <c r="S145" s="89"/>
      <c r="T145" s="89"/>
      <c r="U145" s="89"/>
    </row>
    <row r="146" spans="1:21" ht="14.25" customHeight="1">
      <c r="A146" s="163" t="s">
        <v>507</v>
      </c>
      <c r="B146" s="164"/>
      <c r="C146" s="164"/>
      <c r="D146" s="164"/>
      <c r="E146" s="164"/>
      <c r="F146" s="305" t="s">
        <v>416</v>
      </c>
      <c r="G146" s="126">
        <v>5</v>
      </c>
      <c r="H146" s="228">
        <v>407.81</v>
      </c>
      <c r="I146" s="344">
        <f>G146*H146</f>
        <v>2039.05</v>
      </c>
      <c r="J146" s="344"/>
      <c r="L146" s="89"/>
      <c r="M146" s="554">
        <v>4393.05</v>
      </c>
      <c r="N146" s="89"/>
      <c r="O146" s="89"/>
      <c r="P146" s="89"/>
      <c r="Q146" s="89"/>
      <c r="R146" s="89"/>
      <c r="S146" s="89"/>
      <c r="T146" s="89"/>
      <c r="U146" s="89"/>
    </row>
    <row r="147" spans="1:21" ht="14.25" customHeight="1">
      <c r="A147" s="163" t="s">
        <v>509</v>
      </c>
      <c r="B147" s="164"/>
      <c r="C147" s="164"/>
      <c r="D147" s="164"/>
      <c r="E147" s="164"/>
      <c r="F147" s="305" t="s">
        <v>416</v>
      </c>
      <c r="G147" s="126">
        <v>3</v>
      </c>
      <c r="H147" s="228">
        <v>403</v>
      </c>
      <c r="I147" s="344">
        <f>G147*H147</f>
        <v>1209</v>
      </c>
      <c r="J147" s="344"/>
      <c r="L147" s="89"/>
      <c r="M147" s="554"/>
      <c r="N147" s="89"/>
      <c r="O147" s="89"/>
      <c r="P147" s="89"/>
      <c r="Q147" s="89"/>
      <c r="R147" s="89"/>
      <c r="S147" s="89"/>
      <c r="T147" s="89"/>
      <c r="U147" s="89"/>
    </row>
    <row r="148" spans="1:21" ht="15.75" customHeight="1">
      <c r="A148" s="241" t="s">
        <v>510</v>
      </c>
      <c r="B148" s="242"/>
      <c r="C148" s="242"/>
      <c r="D148" s="242"/>
      <c r="E148" s="242"/>
      <c r="F148" s="281" t="s">
        <v>416</v>
      </c>
      <c r="G148" s="229">
        <v>3</v>
      </c>
      <c r="H148" s="230">
        <v>140</v>
      </c>
      <c r="I148" s="403">
        <f>G148*H148</f>
        <v>420</v>
      </c>
      <c r="J148" s="404"/>
      <c r="L148" s="89"/>
      <c r="M148" s="554"/>
      <c r="N148" s="89"/>
      <c r="O148" s="89"/>
      <c r="P148" s="89"/>
      <c r="Q148" s="89"/>
      <c r="R148" s="89"/>
      <c r="S148" s="89"/>
      <c r="T148" s="89"/>
      <c r="U148" s="89"/>
    </row>
    <row r="149" spans="1:21" ht="12.75" customHeight="1">
      <c r="A149" s="241" t="s">
        <v>511</v>
      </c>
      <c r="B149" s="242"/>
      <c r="C149" s="242"/>
      <c r="D149" s="242"/>
      <c r="E149" s="242"/>
      <c r="F149" s="281" t="s">
        <v>416</v>
      </c>
      <c r="G149" s="229">
        <v>5</v>
      </c>
      <c r="H149" s="230">
        <v>145</v>
      </c>
      <c r="I149" s="403">
        <f>G149*H149</f>
        <v>725</v>
      </c>
      <c r="J149" s="404"/>
      <c r="L149" s="89"/>
      <c r="M149" s="554"/>
      <c r="N149" s="89"/>
      <c r="O149" s="89"/>
      <c r="P149" s="89"/>
      <c r="Q149" s="89"/>
      <c r="R149" s="89"/>
      <c r="S149" s="89"/>
      <c r="T149" s="89"/>
      <c r="U149" s="89"/>
    </row>
    <row r="150" spans="1:21" ht="14.25" customHeight="1">
      <c r="A150" s="163" t="s">
        <v>526</v>
      </c>
      <c r="B150" s="164"/>
      <c r="C150" s="164"/>
      <c r="D150" s="164"/>
      <c r="E150" s="164"/>
      <c r="F150" s="305" t="s">
        <v>416</v>
      </c>
      <c r="G150" s="126">
        <v>6</v>
      </c>
      <c r="H150" s="228">
        <v>2670.5</v>
      </c>
      <c r="I150" s="563">
        <v>16023</v>
      </c>
      <c r="J150" s="564"/>
      <c r="L150" s="89"/>
      <c r="M150" s="555">
        <v>16491</v>
      </c>
      <c r="N150" s="89"/>
      <c r="O150" s="89"/>
      <c r="P150" s="89"/>
      <c r="Q150" s="89"/>
      <c r="R150" s="89"/>
      <c r="S150" s="89"/>
      <c r="T150" s="89"/>
      <c r="U150" s="89"/>
    </row>
    <row r="151" spans="1:21" ht="12" customHeight="1">
      <c r="A151" s="241" t="s">
        <v>527</v>
      </c>
      <c r="B151" s="242"/>
      <c r="C151" s="242"/>
      <c r="D151" s="242"/>
      <c r="E151" s="242"/>
      <c r="F151" s="281" t="s">
        <v>416</v>
      </c>
      <c r="G151" s="229">
        <v>12</v>
      </c>
      <c r="H151" s="230">
        <v>39</v>
      </c>
      <c r="I151" s="403">
        <v>468</v>
      </c>
      <c r="J151" s="404"/>
      <c r="L151" s="89"/>
      <c r="M151" s="555"/>
      <c r="N151" s="89"/>
      <c r="O151" s="89"/>
      <c r="P151" s="89"/>
      <c r="Q151" s="89"/>
      <c r="R151" s="89"/>
      <c r="S151" s="89"/>
      <c r="T151" s="89"/>
      <c r="U151" s="89"/>
    </row>
    <row r="152" spans="1:21" ht="14.25" customHeight="1">
      <c r="A152" s="393" t="s">
        <v>184</v>
      </c>
      <c r="B152" s="394"/>
      <c r="C152" s="394"/>
      <c r="D152" s="394"/>
      <c r="E152" s="394"/>
      <c r="F152" s="395"/>
      <c r="G152" s="11"/>
      <c r="H152" s="11"/>
      <c r="I152" s="396">
        <f>SUM(I146:J151)</f>
        <v>20884.05</v>
      </c>
      <c r="J152" s="396"/>
      <c r="L152" s="89"/>
      <c r="M152" s="94"/>
      <c r="N152" s="89"/>
      <c r="O152" s="89"/>
      <c r="P152" s="89"/>
      <c r="Q152" s="89"/>
      <c r="R152" s="89"/>
      <c r="S152" s="89"/>
      <c r="T152" s="89"/>
      <c r="U152" s="89"/>
    </row>
    <row r="153" spans="1:21" ht="14.25" customHeight="1">
      <c r="A153" s="309"/>
      <c r="B153" s="309"/>
      <c r="C153" s="309"/>
      <c r="D153" s="309"/>
      <c r="E153" s="309"/>
      <c r="F153" s="309"/>
      <c r="G153" s="310"/>
      <c r="H153" s="310"/>
      <c r="I153" s="311"/>
      <c r="J153" s="308"/>
      <c r="L153" s="89"/>
      <c r="M153" s="94"/>
      <c r="N153" s="89"/>
      <c r="O153" s="89"/>
      <c r="P153" s="89"/>
      <c r="Q153" s="89"/>
      <c r="R153" s="89"/>
      <c r="S153" s="89"/>
      <c r="T153" s="89"/>
      <c r="U153" s="89"/>
    </row>
    <row r="154" spans="1:21" ht="16.5" customHeight="1">
      <c r="A154" s="515" t="s">
        <v>185</v>
      </c>
      <c r="B154" s="515"/>
      <c r="C154" s="515"/>
      <c r="D154" s="515"/>
      <c r="E154" s="515"/>
      <c r="F154" s="515"/>
      <c r="G154" s="515"/>
      <c r="H154" s="515"/>
      <c r="I154" s="515"/>
      <c r="L154" s="514"/>
      <c r="M154" s="514"/>
      <c r="N154" s="514"/>
      <c r="O154" s="514"/>
      <c r="P154" s="89"/>
      <c r="Q154" s="89"/>
      <c r="R154" s="89"/>
      <c r="S154" s="89"/>
      <c r="T154" s="89"/>
      <c r="U154" s="89"/>
    </row>
    <row r="155" spans="1:21" ht="15" customHeight="1">
      <c r="A155" s="345" t="s">
        <v>2</v>
      </c>
      <c r="B155" s="345"/>
      <c r="C155" s="345"/>
      <c r="D155" s="345"/>
      <c r="E155" s="345"/>
      <c r="F155" s="345"/>
      <c r="G155" s="343" t="s">
        <v>68</v>
      </c>
      <c r="H155" s="343"/>
      <c r="I155" s="343"/>
      <c r="J155" s="343"/>
      <c r="L155" s="89"/>
      <c r="M155" s="89"/>
      <c r="N155" s="89"/>
      <c r="O155" s="89"/>
      <c r="P155" s="89"/>
      <c r="Q155" s="89"/>
      <c r="R155" s="89"/>
      <c r="S155" s="89"/>
      <c r="T155" s="89"/>
      <c r="U155" s="89"/>
    </row>
    <row r="156" spans="1:21" ht="12.75">
      <c r="A156" s="345"/>
      <c r="B156" s="345"/>
      <c r="C156" s="345"/>
      <c r="D156" s="345"/>
      <c r="E156" s="345"/>
      <c r="F156" s="345"/>
      <c r="G156" s="102" t="s">
        <v>100</v>
      </c>
      <c r="H156" s="102" t="s">
        <v>182</v>
      </c>
      <c r="I156" s="336" t="s">
        <v>183</v>
      </c>
      <c r="J156" s="336"/>
      <c r="L156" s="89"/>
      <c r="M156" s="89"/>
      <c r="N156" s="89"/>
      <c r="O156" s="89"/>
      <c r="P156" s="89"/>
      <c r="Q156" s="89"/>
      <c r="R156" s="89"/>
      <c r="S156" s="89"/>
      <c r="T156" s="89"/>
      <c r="U156" s="89"/>
    </row>
    <row r="157" spans="1:21" ht="12.75">
      <c r="A157" s="420"/>
      <c r="B157" s="421"/>
      <c r="C157" s="421"/>
      <c r="D157" s="421"/>
      <c r="E157" s="421"/>
      <c r="F157" s="422"/>
      <c r="G157" s="126"/>
      <c r="H157" s="126"/>
      <c r="I157" s="347"/>
      <c r="J157" s="347"/>
      <c r="L157" s="89"/>
      <c r="M157" s="89"/>
      <c r="N157" s="89"/>
      <c r="O157" s="89"/>
      <c r="P157" s="89"/>
      <c r="Q157" s="89"/>
      <c r="R157" s="89"/>
      <c r="S157" s="89"/>
      <c r="T157" s="89"/>
      <c r="U157" s="89"/>
    </row>
    <row r="158" spans="1:21" ht="12.75">
      <c r="A158" s="393" t="s">
        <v>184</v>
      </c>
      <c r="B158" s="394"/>
      <c r="C158" s="394"/>
      <c r="D158" s="394"/>
      <c r="E158" s="394"/>
      <c r="F158" s="395"/>
      <c r="G158" s="11"/>
      <c r="H158" s="11"/>
      <c r="I158" s="344">
        <f>SUM(I157:I157)</f>
        <v>0</v>
      </c>
      <c r="J158" s="344"/>
      <c r="L158" s="89"/>
      <c r="M158" s="89"/>
      <c r="N158" s="89"/>
      <c r="O158" s="89"/>
      <c r="P158" s="89"/>
      <c r="Q158" s="89"/>
      <c r="R158" s="89"/>
      <c r="S158" s="89"/>
      <c r="T158" s="89"/>
      <c r="U158" s="89"/>
    </row>
    <row r="159" spans="1:21" ht="12.75">
      <c r="A159" s="346" t="s">
        <v>186</v>
      </c>
      <c r="B159" s="346"/>
      <c r="C159" s="346"/>
      <c r="D159" s="346"/>
      <c r="E159" s="346"/>
      <c r="F159" s="346"/>
      <c r="G159" s="346"/>
      <c r="H159" s="346"/>
      <c r="I159" s="346"/>
      <c r="J159" s="128"/>
      <c r="L159" s="89"/>
      <c r="M159" s="89"/>
      <c r="N159" s="89"/>
      <c r="O159" s="89"/>
      <c r="P159" s="89"/>
      <c r="Q159" s="89"/>
      <c r="R159" s="89"/>
      <c r="S159" s="89"/>
      <c r="T159" s="89"/>
      <c r="U159" s="89"/>
    </row>
    <row r="160" spans="1:21" ht="12.75">
      <c r="A160" s="339" t="s">
        <v>2</v>
      </c>
      <c r="B160" s="340"/>
      <c r="C160" s="340"/>
      <c r="D160" s="340"/>
      <c r="E160" s="340"/>
      <c r="F160" s="343" t="s">
        <v>68</v>
      </c>
      <c r="G160" s="343"/>
      <c r="H160" s="343"/>
      <c r="I160" s="343"/>
      <c r="J160" s="343"/>
      <c r="L160" s="89"/>
      <c r="M160" s="89"/>
      <c r="N160" s="89"/>
      <c r="O160" s="89"/>
      <c r="P160" s="89"/>
      <c r="Q160" s="89"/>
      <c r="R160" s="89"/>
      <c r="S160" s="89"/>
      <c r="T160" s="89"/>
      <c r="U160" s="89"/>
    </row>
    <row r="161" spans="1:21" ht="18" customHeight="1">
      <c r="A161" s="341"/>
      <c r="B161" s="342"/>
      <c r="C161" s="342"/>
      <c r="D161" s="342"/>
      <c r="E161" s="342"/>
      <c r="F161" s="275" t="s">
        <v>415</v>
      </c>
      <c r="G161" s="102" t="s">
        <v>100</v>
      </c>
      <c r="H161" s="102" t="s">
        <v>182</v>
      </c>
      <c r="I161" s="336" t="s">
        <v>183</v>
      </c>
      <c r="J161" s="336"/>
      <c r="L161" s="89"/>
      <c r="M161" s="89"/>
      <c r="N161" s="89"/>
      <c r="O161" s="89"/>
      <c r="P161" s="89"/>
      <c r="Q161" s="89"/>
      <c r="R161" s="89"/>
      <c r="S161" s="89"/>
      <c r="T161" s="89"/>
      <c r="U161" s="89"/>
    </row>
    <row r="162" spans="1:21" ht="15.75" customHeight="1">
      <c r="A162" s="241" t="s">
        <v>489</v>
      </c>
      <c r="B162" s="242"/>
      <c r="C162" s="242"/>
      <c r="D162" s="242"/>
      <c r="E162" s="242"/>
      <c r="F162" s="281" t="s">
        <v>416</v>
      </c>
      <c r="G162" s="229">
        <v>12</v>
      </c>
      <c r="H162" s="230">
        <v>115</v>
      </c>
      <c r="I162" s="416">
        <f aca="true" t="shared" si="2" ref="I162:I167">G162*H162</f>
        <v>1380</v>
      </c>
      <c r="J162" s="416"/>
      <c r="L162" s="89"/>
      <c r="M162" s="559">
        <v>11407</v>
      </c>
      <c r="N162" s="89"/>
      <c r="O162" s="89"/>
      <c r="P162" s="89"/>
      <c r="Q162" s="89"/>
      <c r="R162" s="89"/>
      <c r="S162" s="89"/>
      <c r="T162" s="89"/>
      <c r="U162" s="89"/>
    </row>
    <row r="163" spans="1:21" ht="15.75" customHeight="1">
      <c r="A163" s="241" t="s">
        <v>490</v>
      </c>
      <c r="B163" s="242"/>
      <c r="C163" s="242"/>
      <c r="D163" s="242"/>
      <c r="E163" s="242"/>
      <c r="F163" s="281" t="s">
        <v>416</v>
      </c>
      <c r="G163" s="229">
        <v>10</v>
      </c>
      <c r="H163" s="230">
        <v>42</v>
      </c>
      <c r="I163" s="416">
        <f t="shared" si="2"/>
        <v>420</v>
      </c>
      <c r="J163" s="416"/>
      <c r="L163" s="89"/>
      <c r="M163" s="559"/>
      <c r="N163" s="89"/>
      <c r="O163" s="89"/>
      <c r="P163" s="89"/>
      <c r="Q163" s="89"/>
      <c r="R163" s="89"/>
      <c r="S163" s="89"/>
      <c r="T163" s="89"/>
      <c r="U163" s="89"/>
    </row>
    <row r="164" spans="1:21" ht="15.75" customHeight="1">
      <c r="A164" s="241" t="s">
        <v>491</v>
      </c>
      <c r="B164" s="242"/>
      <c r="C164" s="242"/>
      <c r="D164" s="242"/>
      <c r="E164" s="242"/>
      <c r="F164" s="281" t="s">
        <v>479</v>
      </c>
      <c r="G164" s="229">
        <v>2</v>
      </c>
      <c r="H164" s="230">
        <v>725</v>
      </c>
      <c r="I164" s="416">
        <f t="shared" si="2"/>
        <v>1450</v>
      </c>
      <c r="J164" s="416"/>
      <c r="L164" s="89"/>
      <c r="M164" s="559"/>
      <c r="N164" s="89"/>
      <c r="O164" s="89"/>
      <c r="P164" s="89"/>
      <c r="Q164" s="89"/>
      <c r="R164" s="89"/>
      <c r="S164" s="89"/>
      <c r="T164" s="89"/>
      <c r="U164" s="89"/>
    </row>
    <row r="165" spans="1:21" ht="15.75" customHeight="1">
      <c r="A165" s="241" t="s">
        <v>492</v>
      </c>
      <c r="B165" s="242"/>
      <c r="C165" s="242"/>
      <c r="D165" s="242"/>
      <c r="E165" s="242"/>
      <c r="F165" s="281" t="s">
        <v>416</v>
      </c>
      <c r="G165" s="229">
        <v>100</v>
      </c>
      <c r="H165" s="230">
        <v>60</v>
      </c>
      <c r="I165" s="416">
        <f t="shared" si="2"/>
        <v>6000</v>
      </c>
      <c r="J165" s="416"/>
      <c r="L165" s="89"/>
      <c r="M165" s="559"/>
      <c r="N165" s="89"/>
      <c r="O165" s="89"/>
      <c r="P165" s="89"/>
      <c r="Q165" s="89"/>
      <c r="R165" s="89"/>
      <c r="S165" s="89"/>
      <c r="T165" s="89"/>
      <c r="U165" s="89"/>
    </row>
    <row r="166" spans="1:21" ht="15.75" customHeight="1">
      <c r="A166" s="241" t="s">
        <v>493</v>
      </c>
      <c r="B166" s="242"/>
      <c r="C166" s="242"/>
      <c r="D166" s="242"/>
      <c r="E166" s="242"/>
      <c r="F166" s="281" t="s">
        <v>416</v>
      </c>
      <c r="G166" s="229">
        <v>17</v>
      </c>
      <c r="H166" s="230">
        <v>21</v>
      </c>
      <c r="I166" s="416">
        <f t="shared" si="2"/>
        <v>357</v>
      </c>
      <c r="J166" s="416"/>
      <c r="L166" s="89"/>
      <c r="M166" s="559"/>
      <c r="N166" s="89"/>
      <c r="O166" s="89"/>
      <c r="P166" s="89"/>
      <c r="Q166" s="89"/>
      <c r="R166" s="89"/>
      <c r="S166" s="89"/>
      <c r="T166" s="89"/>
      <c r="U166" s="89"/>
    </row>
    <row r="167" spans="1:21" ht="15.75" customHeight="1">
      <c r="A167" s="241" t="s">
        <v>494</v>
      </c>
      <c r="B167" s="242"/>
      <c r="C167" s="242"/>
      <c r="D167" s="242"/>
      <c r="E167" s="242"/>
      <c r="F167" s="281" t="s">
        <v>416</v>
      </c>
      <c r="G167" s="229">
        <v>100</v>
      </c>
      <c r="H167" s="230">
        <v>18</v>
      </c>
      <c r="I167" s="416">
        <f t="shared" si="2"/>
        <v>1800</v>
      </c>
      <c r="J167" s="416"/>
      <c r="L167" s="89"/>
      <c r="M167" s="559"/>
      <c r="N167" s="89"/>
      <c r="O167" s="89"/>
      <c r="P167" s="89"/>
      <c r="Q167" s="89"/>
      <c r="R167" s="89"/>
      <c r="S167" s="89"/>
      <c r="T167" s="89"/>
      <c r="U167" s="89"/>
    </row>
    <row r="168" spans="1:21" ht="15.75" customHeight="1">
      <c r="A168" s="241" t="s">
        <v>512</v>
      </c>
      <c r="B168" s="242"/>
      <c r="C168" s="242"/>
      <c r="D168" s="242"/>
      <c r="E168" s="242"/>
      <c r="F168" s="281" t="s">
        <v>416</v>
      </c>
      <c r="G168" s="229">
        <v>100</v>
      </c>
      <c r="H168" s="230">
        <v>14</v>
      </c>
      <c r="I168" s="403">
        <f>G168*H168</f>
        <v>1400</v>
      </c>
      <c r="J168" s="404"/>
      <c r="L168" s="89"/>
      <c r="M168" s="338">
        <v>3000</v>
      </c>
      <c r="N168" s="89"/>
      <c r="O168" s="89"/>
      <c r="P168" s="89"/>
      <c r="Q168" s="89"/>
      <c r="R168" s="89"/>
      <c r="S168" s="89"/>
      <c r="T168" s="89"/>
      <c r="U168" s="89"/>
    </row>
    <row r="169" spans="1:21" ht="15.75" customHeight="1">
      <c r="A169" s="241" t="s">
        <v>513</v>
      </c>
      <c r="B169" s="242"/>
      <c r="C169" s="242"/>
      <c r="D169" s="242"/>
      <c r="E169" s="242"/>
      <c r="F169" s="281" t="s">
        <v>416</v>
      </c>
      <c r="G169" s="229">
        <v>1</v>
      </c>
      <c r="H169" s="230">
        <v>450</v>
      </c>
      <c r="I169" s="403">
        <f>G169*H169</f>
        <v>450</v>
      </c>
      <c r="J169" s="404"/>
      <c r="L169" s="89"/>
      <c r="M169" s="338"/>
      <c r="N169" s="89"/>
      <c r="O169" s="89"/>
      <c r="P169" s="89"/>
      <c r="Q169" s="89"/>
      <c r="R169" s="89"/>
      <c r="S169" s="89"/>
      <c r="T169" s="89"/>
      <c r="U169" s="89"/>
    </row>
    <row r="170" spans="1:21" ht="15.75" customHeight="1">
      <c r="A170" s="241" t="s">
        <v>514</v>
      </c>
      <c r="B170" s="242"/>
      <c r="C170" s="242"/>
      <c r="D170" s="242"/>
      <c r="E170" s="242"/>
      <c r="F170" s="281" t="s">
        <v>416</v>
      </c>
      <c r="G170" s="229">
        <v>1</v>
      </c>
      <c r="H170" s="230">
        <v>435</v>
      </c>
      <c r="I170" s="403">
        <f>G170*H170</f>
        <v>435</v>
      </c>
      <c r="J170" s="404"/>
      <c r="L170" s="89"/>
      <c r="M170" s="338"/>
      <c r="N170" s="89"/>
      <c r="O170" s="89"/>
      <c r="P170" s="89"/>
      <c r="Q170" s="89"/>
      <c r="R170" s="89"/>
      <c r="S170" s="89"/>
      <c r="T170" s="89"/>
      <c r="U170" s="89"/>
    </row>
    <row r="171" spans="1:21" ht="15.75" customHeight="1">
      <c r="A171" s="241" t="s">
        <v>515</v>
      </c>
      <c r="B171" s="242"/>
      <c r="C171" s="242"/>
      <c r="D171" s="242"/>
      <c r="E171" s="242"/>
      <c r="F171" s="281" t="s">
        <v>416</v>
      </c>
      <c r="G171" s="229">
        <v>1</v>
      </c>
      <c r="H171" s="230">
        <v>80</v>
      </c>
      <c r="I171" s="403">
        <f>G171*H171</f>
        <v>80</v>
      </c>
      <c r="J171" s="404"/>
      <c r="L171" s="89"/>
      <c r="M171" s="338"/>
      <c r="N171" s="89"/>
      <c r="O171" s="89"/>
      <c r="P171" s="89"/>
      <c r="Q171" s="89"/>
      <c r="R171" s="89"/>
      <c r="S171" s="89"/>
      <c r="T171" s="89"/>
      <c r="U171" s="89"/>
    </row>
    <row r="172" spans="1:21" ht="15.75" customHeight="1">
      <c r="A172" s="241" t="s">
        <v>516</v>
      </c>
      <c r="B172" s="242"/>
      <c r="C172" s="242"/>
      <c r="D172" s="242"/>
      <c r="E172" s="242"/>
      <c r="F172" s="281" t="s">
        <v>416</v>
      </c>
      <c r="G172" s="229">
        <v>1</v>
      </c>
      <c r="H172" s="230">
        <v>635</v>
      </c>
      <c r="I172" s="403">
        <f>G172*H172</f>
        <v>635</v>
      </c>
      <c r="J172" s="404"/>
      <c r="L172" s="89"/>
      <c r="M172" s="338"/>
      <c r="N172" s="89"/>
      <c r="O172" s="89"/>
      <c r="P172" s="89"/>
      <c r="Q172" s="89"/>
      <c r="R172" s="89"/>
      <c r="S172" s="89"/>
      <c r="T172" s="89"/>
      <c r="U172" s="89"/>
    </row>
    <row r="173" spans="1:21" ht="15.75" customHeight="1">
      <c r="A173" s="241" t="s">
        <v>525</v>
      </c>
      <c r="B173" s="242"/>
      <c r="C173" s="242"/>
      <c r="D173" s="242"/>
      <c r="E173" s="242"/>
      <c r="F173" s="281" t="s">
        <v>416</v>
      </c>
      <c r="G173" s="229">
        <v>1</v>
      </c>
      <c r="H173" s="230">
        <v>4100</v>
      </c>
      <c r="I173" s="403">
        <v>4100</v>
      </c>
      <c r="J173" s="404"/>
      <c r="L173" s="89"/>
      <c r="M173" s="314">
        <v>4100</v>
      </c>
      <c r="N173" s="89"/>
      <c r="O173" s="89"/>
      <c r="P173" s="89"/>
      <c r="Q173" s="89"/>
      <c r="R173" s="89"/>
      <c r="S173" s="89"/>
      <c r="T173" s="89"/>
      <c r="U173" s="89"/>
    </row>
    <row r="174" spans="1:21" ht="12.75" customHeight="1">
      <c r="A174" s="393" t="s">
        <v>184</v>
      </c>
      <c r="B174" s="394"/>
      <c r="C174" s="394"/>
      <c r="D174" s="394"/>
      <c r="E174" s="394"/>
      <c r="F174" s="395"/>
      <c r="G174" s="11"/>
      <c r="H174" s="11"/>
      <c r="I174" s="396">
        <f>I162+I163+I164+I165+I166+I167+I168+I169+I170+I171+I172+I173</f>
        <v>18507</v>
      </c>
      <c r="J174" s="396"/>
      <c r="L174" s="89"/>
      <c r="M174" s="94"/>
      <c r="N174" s="89"/>
      <c r="O174" s="94"/>
      <c r="P174" s="89"/>
      <c r="Q174" s="89"/>
      <c r="R174" s="89"/>
      <c r="S174" s="89"/>
      <c r="T174" s="89"/>
      <c r="U174" s="89"/>
    </row>
    <row r="175" spans="1:21" ht="13.5" customHeight="1">
      <c r="A175" s="381" t="s">
        <v>187</v>
      </c>
      <c r="B175" s="381"/>
      <c r="C175" s="381"/>
      <c r="D175" s="381"/>
      <c r="E175" s="381"/>
      <c r="F175" s="381"/>
      <c r="G175" s="381"/>
      <c r="H175" s="381"/>
      <c r="I175" s="346"/>
      <c r="L175" s="89"/>
      <c r="M175" s="89"/>
      <c r="N175" s="89"/>
      <c r="O175" s="89"/>
      <c r="P175" s="89"/>
      <c r="Q175" s="89"/>
      <c r="R175" s="89"/>
      <c r="S175" s="89"/>
      <c r="T175" s="89"/>
      <c r="U175" s="89"/>
    </row>
    <row r="176" spans="1:21" ht="9.75" customHeight="1">
      <c r="A176" s="339" t="s">
        <v>2</v>
      </c>
      <c r="B176" s="340"/>
      <c r="C176" s="340"/>
      <c r="D176" s="340"/>
      <c r="E176" s="340"/>
      <c r="F176" s="382"/>
      <c r="G176" s="343" t="s">
        <v>68</v>
      </c>
      <c r="H176" s="343"/>
      <c r="I176" s="343"/>
      <c r="J176" s="343"/>
      <c r="L176" s="89"/>
      <c r="M176" s="89"/>
      <c r="N176" s="89"/>
      <c r="O176" s="89"/>
      <c r="P176" s="89"/>
      <c r="Q176" s="89"/>
      <c r="R176" s="89"/>
      <c r="S176" s="89"/>
      <c r="T176" s="89"/>
      <c r="U176" s="89"/>
    </row>
    <row r="177" spans="1:21" ht="11.25" customHeight="1">
      <c r="A177" s="341"/>
      <c r="B177" s="342"/>
      <c r="C177" s="342"/>
      <c r="D177" s="342"/>
      <c r="E177" s="342"/>
      <c r="F177" s="383"/>
      <c r="G177" s="102" t="s">
        <v>100</v>
      </c>
      <c r="H177" s="102" t="s">
        <v>182</v>
      </c>
      <c r="I177" s="336" t="s">
        <v>183</v>
      </c>
      <c r="J177" s="336"/>
      <c r="L177" s="89"/>
      <c r="M177" s="89"/>
      <c r="N177" s="89"/>
      <c r="O177" s="89"/>
      <c r="P177" s="89"/>
      <c r="Q177" s="89"/>
      <c r="R177" s="89"/>
      <c r="S177" s="89"/>
      <c r="T177" s="89"/>
      <c r="U177" s="89"/>
    </row>
    <row r="178" spans="1:17" ht="13.5" customHeight="1">
      <c r="A178" s="65"/>
      <c r="B178" s="65"/>
      <c r="C178" s="65"/>
      <c r="D178" s="65"/>
      <c r="E178" s="125"/>
      <c r="F178" s="125"/>
      <c r="G178" s="65"/>
      <c r="H178" s="65"/>
      <c r="I178" s="65"/>
      <c r="J178" s="69"/>
      <c r="L178" s="89"/>
      <c r="M178" s="89"/>
      <c r="N178" s="216"/>
      <c r="O178" s="89"/>
      <c r="P178" s="89"/>
      <c r="Q178" s="89"/>
    </row>
    <row r="179" spans="1:14" ht="12.75">
      <c r="A179" s="549" t="s">
        <v>65</v>
      </c>
      <c r="B179" s="549"/>
      <c r="C179" s="549"/>
      <c r="D179" s="549"/>
      <c r="E179" s="62"/>
      <c r="F179" s="62"/>
      <c r="G179" s="62"/>
      <c r="H179" s="63"/>
      <c r="I179" s="63"/>
      <c r="J179" s="64">
        <f>J106+J128+J141+J132+I174+I152+J79</f>
        <v>1094414.7</v>
      </c>
      <c r="M179" s="95">
        <f>M140+O140+P140+M126+M125+M124+N120+M119+M118+N118+M117+M116+N114+N113+N112+O112+N111+N110+N109+M104+M103+M102+M101+M100+M95+M94+M93+M92+N91+N90+M90+M87+M86+N85+M84+M78+N77+O174+O121+N115+O114+M162+M168+M146+Q140+O90+P90+M173+M150+R140+M96+M97+M89+M131+M98+P114+N89+N92+Q90+R90+N122</f>
        <v>1012574.7000000001</v>
      </c>
      <c r="N179" s="240">
        <f>O109+N140</f>
        <v>0</v>
      </c>
    </row>
    <row r="180" spans="1:10" ht="15.75">
      <c r="A180" s="322" t="s">
        <v>188</v>
      </c>
      <c r="B180" s="322"/>
      <c r="C180" s="322"/>
      <c r="D180" s="322"/>
      <c r="E180" s="322"/>
      <c r="F180" s="322"/>
      <c r="G180" s="322"/>
      <c r="H180" s="322"/>
      <c r="I180" s="322"/>
      <c r="J180" s="322"/>
    </row>
    <row r="181" spans="1:10" ht="15.75">
      <c r="A181" s="446"/>
      <c r="B181" s="446"/>
      <c r="C181" s="446"/>
      <c r="D181" s="446"/>
      <c r="E181" s="103"/>
      <c r="F181" s="103"/>
      <c r="G181" s="103"/>
      <c r="H181" s="103"/>
      <c r="I181" s="103"/>
      <c r="J181" s="103"/>
    </row>
    <row r="182" spans="1:10" ht="12.75">
      <c r="A182" s="401" t="s">
        <v>189</v>
      </c>
      <c r="B182" s="401"/>
      <c r="C182" s="401"/>
      <c r="D182" s="401"/>
      <c r="E182" s="67"/>
      <c r="F182" s="67"/>
      <c r="G182" s="67"/>
      <c r="H182" s="67"/>
      <c r="I182" s="68"/>
      <c r="J182" s="56">
        <v>0</v>
      </c>
    </row>
    <row r="183" spans="1:10" ht="15.75">
      <c r="A183" s="322" t="s">
        <v>190</v>
      </c>
      <c r="B183" s="322"/>
      <c r="C183" s="322"/>
      <c r="D183" s="322"/>
      <c r="E183" s="322"/>
      <c r="F183" s="322"/>
      <c r="G183" s="322"/>
      <c r="H183" s="322"/>
      <c r="I183" s="322"/>
      <c r="J183" s="322"/>
    </row>
    <row r="184" spans="1:13" ht="15.75">
      <c r="A184" s="553" t="s">
        <v>191</v>
      </c>
      <c r="B184" s="553"/>
      <c r="C184" s="553"/>
      <c r="D184" s="553"/>
      <c r="E184" s="553"/>
      <c r="F184" s="553"/>
      <c r="G184" s="82"/>
      <c r="H184" s="82"/>
      <c r="I184" s="82"/>
      <c r="J184" s="82"/>
      <c r="M184" s="96"/>
    </row>
    <row r="185" spans="1:14" ht="12.75">
      <c r="A185" s="380" t="s">
        <v>414</v>
      </c>
      <c r="B185" s="380"/>
      <c r="C185" s="380"/>
      <c r="D185" s="380"/>
      <c r="E185" s="380"/>
      <c r="F185" s="380"/>
      <c r="G185" s="380"/>
      <c r="H185" s="65"/>
      <c r="I185" s="65"/>
      <c r="J185" s="81">
        <v>290959</v>
      </c>
      <c r="M185" s="96"/>
      <c r="N185" s="96">
        <v>290959</v>
      </c>
    </row>
    <row r="186" spans="1:13" ht="12.75">
      <c r="A186" s="380" t="s">
        <v>389</v>
      </c>
      <c r="B186" s="380"/>
      <c r="C186" s="380"/>
      <c r="D186" s="380"/>
      <c r="E186" s="380"/>
      <c r="F186" s="380"/>
      <c r="G186" s="222"/>
      <c r="H186" s="65"/>
      <c r="I186" s="65"/>
      <c r="J186" s="81">
        <v>96986</v>
      </c>
      <c r="M186" s="96">
        <v>96986</v>
      </c>
    </row>
    <row r="187" spans="1:10" ht="12.75">
      <c r="A187" s="401" t="s">
        <v>66</v>
      </c>
      <c r="B187" s="401"/>
      <c r="C187" s="401"/>
      <c r="D187" s="401"/>
      <c r="E187" s="67"/>
      <c r="F187" s="67"/>
      <c r="G187" s="67"/>
      <c r="H187" s="67"/>
      <c r="I187" s="68"/>
      <c r="J187" s="56">
        <f>J185+J186</f>
        <v>387945</v>
      </c>
    </row>
    <row r="188" spans="1:10" ht="15.75">
      <c r="A188" s="44"/>
      <c r="B188" s="322" t="s">
        <v>192</v>
      </c>
      <c r="C188" s="322"/>
      <c r="D188" s="322"/>
      <c r="E188" s="322"/>
      <c r="F188" s="322"/>
      <c r="G188" s="322"/>
      <c r="H188" s="322"/>
      <c r="I188" s="322"/>
      <c r="J188" s="103"/>
    </row>
    <row r="189" spans="1:10" ht="13.5" customHeight="1">
      <c r="A189" s="351" t="s">
        <v>191</v>
      </c>
      <c r="B189" s="351"/>
      <c r="C189" s="351"/>
      <c r="D189" s="351"/>
      <c r="E189" s="103"/>
      <c r="F189" s="103"/>
      <c r="G189" s="103"/>
      <c r="H189" s="103"/>
      <c r="I189" s="103"/>
      <c r="J189" s="103"/>
    </row>
    <row r="190" spans="1:10" ht="12.75">
      <c r="A190" s="556"/>
      <c r="B190" s="556"/>
      <c r="C190" s="556"/>
      <c r="D190" s="556"/>
      <c r="E190" s="556"/>
      <c r="F190" s="556"/>
      <c r="G190" s="556"/>
      <c r="H190" s="556"/>
      <c r="I190" s="556"/>
      <c r="J190" s="81"/>
    </row>
    <row r="191" spans="1:10" ht="12.75" customHeight="1">
      <c r="A191" s="401" t="s">
        <v>102</v>
      </c>
      <c r="B191" s="401"/>
      <c r="C191" s="401"/>
      <c r="D191" s="401"/>
      <c r="E191" s="401"/>
      <c r="F191" s="401"/>
      <c r="G191" s="67"/>
      <c r="H191" s="67"/>
      <c r="I191" s="68"/>
      <c r="J191" s="56">
        <f>J190</f>
        <v>0</v>
      </c>
    </row>
    <row r="192" spans="1:10" ht="15.75">
      <c r="A192" s="44"/>
      <c r="B192" s="322" t="s">
        <v>193</v>
      </c>
      <c r="C192" s="322"/>
      <c r="D192" s="322"/>
      <c r="E192" s="322"/>
      <c r="F192" s="322"/>
      <c r="G192" s="322"/>
      <c r="H192" s="322"/>
      <c r="I192" s="322"/>
      <c r="J192" s="103"/>
    </row>
    <row r="193" spans="1:10" ht="12" customHeight="1">
      <c r="A193" s="402"/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0" ht="12.75">
      <c r="A194" s="401" t="s">
        <v>194</v>
      </c>
      <c r="B194" s="401"/>
      <c r="C194" s="401"/>
      <c r="D194" s="401"/>
      <c r="E194" s="67"/>
      <c r="F194" s="67"/>
      <c r="G194" s="67"/>
      <c r="H194" s="67"/>
      <c r="I194" s="68"/>
      <c r="J194" s="56"/>
    </row>
    <row r="195" spans="1:10" ht="7.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9"/>
    </row>
    <row r="196" spans="1:14" ht="12.75">
      <c r="A196" s="350" t="s">
        <v>331</v>
      </c>
      <c r="B196" s="350"/>
      <c r="C196" s="350"/>
      <c r="D196" s="350"/>
      <c r="E196" s="350"/>
      <c r="F196" s="350"/>
      <c r="G196" s="350"/>
      <c r="H196" s="350"/>
      <c r="I196" s="350"/>
      <c r="J196" s="350"/>
      <c r="M196" s="94"/>
      <c r="N196" s="89"/>
    </row>
    <row r="197" spans="1:14" ht="12.75">
      <c r="A197" s="351" t="s">
        <v>196</v>
      </c>
      <c r="B197" s="351"/>
      <c r="C197" s="351"/>
      <c r="D197" s="351"/>
      <c r="E197" s="351"/>
      <c r="F197" s="351"/>
      <c r="G197" s="351"/>
      <c r="H197" s="351"/>
      <c r="I197" s="351"/>
      <c r="J197" s="351"/>
      <c r="M197" s="89"/>
      <c r="N197" s="89"/>
    </row>
    <row r="198" spans="1:14" ht="12.75">
      <c r="A198" s="352" t="s">
        <v>401</v>
      </c>
      <c r="B198" s="352"/>
      <c r="C198" s="352"/>
      <c r="D198" s="352"/>
      <c r="E198" s="352"/>
      <c r="F198" s="352"/>
      <c r="G198" s="352"/>
      <c r="H198" s="352"/>
      <c r="I198" s="352"/>
      <c r="J198" s="75">
        <v>5060</v>
      </c>
      <c r="M198" s="94"/>
      <c r="N198" s="272">
        <v>5060</v>
      </c>
    </row>
    <row r="199" spans="1:256" ht="12.75">
      <c r="A199" s="349" t="s">
        <v>197</v>
      </c>
      <c r="B199" s="349"/>
      <c r="C199" s="349"/>
      <c r="D199" s="349"/>
      <c r="E199" s="349"/>
      <c r="F199" s="349"/>
      <c r="G199" s="349"/>
      <c r="H199" s="349"/>
      <c r="I199" s="213"/>
      <c r="J199" s="213"/>
      <c r="K199" s="213"/>
      <c r="L199" s="213"/>
      <c r="M199" s="213"/>
      <c r="N199" s="213"/>
      <c r="O199" s="213"/>
      <c r="P199" s="213"/>
      <c r="Q199" s="349"/>
      <c r="R199" s="349"/>
      <c r="S199" s="349"/>
      <c r="T199" s="349"/>
      <c r="U199" s="349"/>
      <c r="V199" s="349"/>
      <c r="W199" s="349"/>
      <c r="X199" s="349"/>
      <c r="Y199" s="349"/>
      <c r="Z199" s="349"/>
      <c r="AA199" s="349"/>
      <c r="AB199" s="349"/>
      <c r="AC199" s="349"/>
      <c r="AD199" s="349"/>
      <c r="AE199" s="349"/>
      <c r="AF199" s="349"/>
      <c r="AG199" s="349"/>
      <c r="AH199" s="349"/>
      <c r="AI199" s="349"/>
      <c r="AJ199" s="349"/>
      <c r="AK199" s="349"/>
      <c r="AL199" s="349"/>
      <c r="AM199" s="349"/>
      <c r="AN199" s="349"/>
      <c r="AO199" s="349"/>
      <c r="AP199" s="349"/>
      <c r="AQ199" s="349"/>
      <c r="AR199" s="349"/>
      <c r="AS199" s="349"/>
      <c r="AT199" s="349"/>
      <c r="AU199" s="349"/>
      <c r="AV199" s="349"/>
      <c r="AW199" s="349"/>
      <c r="AX199" s="349"/>
      <c r="AY199" s="349"/>
      <c r="AZ199" s="349"/>
      <c r="BA199" s="349"/>
      <c r="BB199" s="349"/>
      <c r="BC199" s="349"/>
      <c r="BD199" s="349"/>
      <c r="BE199" s="349"/>
      <c r="BF199" s="349"/>
      <c r="BG199" s="349"/>
      <c r="BH199" s="349"/>
      <c r="BI199" s="349"/>
      <c r="BJ199" s="349"/>
      <c r="BK199" s="349"/>
      <c r="BL199" s="349"/>
      <c r="BM199" s="349"/>
      <c r="BN199" s="349"/>
      <c r="BO199" s="349"/>
      <c r="BP199" s="349"/>
      <c r="BQ199" s="349"/>
      <c r="BR199" s="349"/>
      <c r="BS199" s="349"/>
      <c r="BT199" s="349"/>
      <c r="BU199" s="349"/>
      <c r="BV199" s="349"/>
      <c r="BW199" s="349"/>
      <c r="BX199" s="349"/>
      <c r="BY199" s="349"/>
      <c r="BZ199" s="349"/>
      <c r="CA199" s="349"/>
      <c r="CB199" s="349"/>
      <c r="CC199" s="349"/>
      <c r="CD199" s="349"/>
      <c r="CE199" s="349"/>
      <c r="CF199" s="349"/>
      <c r="CG199" s="349"/>
      <c r="CH199" s="349"/>
      <c r="CI199" s="349"/>
      <c r="CJ199" s="349"/>
      <c r="CK199" s="349"/>
      <c r="CL199" s="349"/>
      <c r="CM199" s="349"/>
      <c r="CN199" s="349"/>
      <c r="CO199" s="349"/>
      <c r="CP199" s="349"/>
      <c r="CQ199" s="349"/>
      <c r="CR199" s="349"/>
      <c r="CS199" s="349"/>
      <c r="CT199" s="349"/>
      <c r="CU199" s="349"/>
      <c r="CV199" s="349"/>
      <c r="CW199" s="349"/>
      <c r="CX199" s="349"/>
      <c r="CY199" s="349"/>
      <c r="CZ199" s="349"/>
      <c r="DA199" s="349"/>
      <c r="DB199" s="349"/>
      <c r="DC199" s="349"/>
      <c r="DD199" s="349"/>
      <c r="DE199" s="349"/>
      <c r="DF199" s="349"/>
      <c r="DG199" s="349"/>
      <c r="DH199" s="349"/>
      <c r="DI199" s="349"/>
      <c r="DJ199" s="349"/>
      <c r="DK199" s="349"/>
      <c r="DL199" s="349"/>
      <c r="DM199" s="349"/>
      <c r="DN199" s="349"/>
      <c r="DO199" s="349"/>
      <c r="DP199" s="349"/>
      <c r="DQ199" s="349"/>
      <c r="DR199" s="349"/>
      <c r="DS199" s="349"/>
      <c r="DT199" s="349"/>
      <c r="DU199" s="349"/>
      <c r="DV199" s="349"/>
      <c r="DW199" s="349"/>
      <c r="DX199" s="349"/>
      <c r="DY199" s="349"/>
      <c r="DZ199" s="349"/>
      <c r="EA199" s="349"/>
      <c r="EB199" s="349"/>
      <c r="EC199" s="349"/>
      <c r="ED199" s="349"/>
      <c r="EE199" s="349"/>
      <c r="EF199" s="349"/>
      <c r="EG199" s="349"/>
      <c r="EH199" s="349"/>
      <c r="EI199" s="349"/>
      <c r="EJ199" s="349"/>
      <c r="EK199" s="349"/>
      <c r="EL199" s="349"/>
      <c r="EM199" s="349"/>
      <c r="EN199" s="349"/>
      <c r="EO199" s="349"/>
      <c r="EP199" s="349"/>
      <c r="EQ199" s="349"/>
      <c r="ER199" s="349"/>
      <c r="ES199" s="349"/>
      <c r="ET199" s="349"/>
      <c r="EU199" s="349"/>
      <c r="EV199" s="349"/>
      <c r="EW199" s="349"/>
      <c r="EX199" s="349"/>
      <c r="EY199" s="349"/>
      <c r="EZ199" s="349"/>
      <c r="FA199" s="349"/>
      <c r="FB199" s="349"/>
      <c r="FC199" s="349"/>
      <c r="FD199" s="349"/>
      <c r="FE199" s="349"/>
      <c r="FF199" s="349"/>
      <c r="FG199" s="349"/>
      <c r="FH199" s="349"/>
      <c r="FI199" s="349"/>
      <c r="FJ199" s="349"/>
      <c r="FK199" s="349"/>
      <c r="FL199" s="349"/>
      <c r="FM199" s="349"/>
      <c r="FN199" s="349"/>
      <c r="FO199" s="349"/>
      <c r="FP199" s="349"/>
      <c r="FQ199" s="349"/>
      <c r="FR199" s="349"/>
      <c r="FS199" s="349"/>
      <c r="FT199" s="349"/>
      <c r="FU199" s="349"/>
      <c r="FV199" s="349"/>
      <c r="FW199" s="349"/>
      <c r="FX199" s="349"/>
      <c r="FY199" s="349"/>
      <c r="FZ199" s="349"/>
      <c r="GA199" s="349"/>
      <c r="GB199" s="349"/>
      <c r="GC199" s="349"/>
      <c r="GD199" s="349"/>
      <c r="GE199" s="349"/>
      <c r="GF199" s="349"/>
      <c r="GG199" s="349"/>
      <c r="GH199" s="349"/>
      <c r="GI199" s="349"/>
      <c r="GJ199" s="349"/>
      <c r="GK199" s="349"/>
      <c r="GL199" s="349"/>
      <c r="GM199" s="349"/>
      <c r="GN199" s="349"/>
      <c r="GO199" s="349"/>
      <c r="GP199" s="349"/>
      <c r="GQ199" s="349"/>
      <c r="GR199" s="349"/>
      <c r="GS199" s="349"/>
      <c r="GT199" s="349"/>
      <c r="GU199" s="349"/>
      <c r="GV199" s="349"/>
      <c r="GW199" s="349"/>
      <c r="GX199" s="349"/>
      <c r="GY199" s="349"/>
      <c r="GZ199" s="349"/>
      <c r="HA199" s="349"/>
      <c r="HB199" s="349"/>
      <c r="HC199" s="349"/>
      <c r="HD199" s="349"/>
      <c r="HE199" s="349"/>
      <c r="HF199" s="349"/>
      <c r="HG199" s="349"/>
      <c r="HH199" s="349"/>
      <c r="HI199" s="349"/>
      <c r="HJ199" s="349"/>
      <c r="HK199" s="349"/>
      <c r="HL199" s="349"/>
      <c r="HM199" s="349"/>
      <c r="HN199" s="349"/>
      <c r="HO199" s="349"/>
      <c r="HP199" s="349"/>
      <c r="HQ199" s="349"/>
      <c r="HR199" s="349"/>
      <c r="HS199" s="349"/>
      <c r="HT199" s="349"/>
      <c r="HU199" s="349"/>
      <c r="HV199" s="349"/>
      <c r="HW199" s="349"/>
      <c r="HX199" s="349"/>
      <c r="HY199" s="349"/>
      <c r="HZ199" s="349"/>
      <c r="IA199" s="349"/>
      <c r="IB199" s="349"/>
      <c r="IC199" s="349"/>
      <c r="ID199" s="349"/>
      <c r="IE199" s="349"/>
      <c r="IF199" s="349"/>
      <c r="IG199" s="349"/>
      <c r="IH199" s="349"/>
      <c r="II199" s="349"/>
      <c r="IJ199" s="349"/>
      <c r="IK199" s="349"/>
      <c r="IL199" s="349"/>
      <c r="IM199" s="349"/>
      <c r="IN199" s="349"/>
      <c r="IO199" s="349"/>
      <c r="IP199" s="349"/>
      <c r="IQ199" s="349"/>
      <c r="IR199" s="349"/>
      <c r="IS199" s="349"/>
      <c r="IT199" s="349"/>
      <c r="IU199" s="349"/>
      <c r="IV199" s="349"/>
    </row>
    <row r="200" spans="1:15" ht="12.75">
      <c r="A200" s="536" t="s">
        <v>407</v>
      </c>
      <c r="B200" s="536"/>
      <c r="C200" s="536"/>
      <c r="D200" s="536"/>
      <c r="E200" s="536"/>
      <c r="F200" s="536"/>
      <c r="G200" s="536"/>
      <c r="H200" s="536"/>
      <c r="I200" s="48"/>
      <c r="J200" s="75">
        <v>15538.62</v>
      </c>
      <c r="M200" s="270">
        <v>15538.62</v>
      </c>
      <c r="N200" s="89"/>
      <c r="O200" s="240">
        <f>J200-M200</f>
        <v>0</v>
      </c>
    </row>
    <row r="201" spans="1:14" ht="12.75">
      <c r="A201" s="536" t="s">
        <v>393</v>
      </c>
      <c r="B201" s="536"/>
      <c r="C201" s="536"/>
      <c r="D201" s="536"/>
      <c r="E201" s="536"/>
      <c r="F201" s="536"/>
      <c r="G201" s="203"/>
      <c r="H201" s="203"/>
      <c r="I201" s="48"/>
      <c r="J201" s="75">
        <v>1275.6</v>
      </c>
      <c r="M201" s="270">
        <v>1275.6</v>
      </c>
      <c r="N201" s="89"/>
    </row>
    <row r="202" spans="1:14" ht="12.75">
      <c r="A202" s="203"/>
      <c r="B202" s="203"/>
      <c r="C202" s="203"/>
      <c r="D202" s="203"/>
      <c r="E202" s="203"/>
      <c r="F202" s="203"/>
      <c r="G202" s="203"/>
      <c r="H202" s="203"/>
      <c r="I202" s="48"/>
      <c r="J202" s="75"/>
      <c r="M202" s="94"/>
      <c r="N202" s="89"/>
    </row>
    <row r="203" spans="1:13" ht="12.75">
      <c r="A203" s="364" t="s">
        <v>75</v>
      </c>
      <c r="B203" s="364"/>
      <c r="C203" s="364"/>
      <c r="D203" s="364"/>
      <c r="E203" s="364"/>
      <c r="F203" s="364"/>
      <c r="G203" s="364"/>
      <c r="H203" s="364"/>
      <c r="I203" s="364"/>
      <c r="J203" s="70">
        <f>J198+J200+J201</f>
        <v>21874.22</v>
      </c>
      <c r="M203" s="226">
        <f>M200+M201+N198</f>
        <v>21874.22</v>
      </c>
    </row>
    <row r="204" spans="1:13" ht="12.75">
      <c r="A204" s="271"/>
      <c r="B204" s="271"/>
      <c r="C204" s="271"/>
      <c r="D204" s="271"/>
      <c r="E204" s="271"/>
      <c r="F204" s="271"/>
      <c r="G204" s="271"/>
      <c r="H204" s="271"/>
      <c r="I204" s="271"/>
      <c r="J204" s="70"/>
      <c r="M204" s="226"/>
    </row>
    <row r="205" spans="1:11" ht="16.5" customHeight="1">
      <c r="A205" s="350" t="s">
        <v>402</v>
      </c>
      <c r="B205" s="350"/>
      <c r="C205" s="350"/>
      <c r="D205" s="350"/>
      <c r="E205" s="350"/>
      <c r="F205" s="350"/>
      <c r="G205" s="350"/>
      <c r="H205" s="350"/>
      <c r="I205" s="350"/>
      <c r="J205" s="350"/>
      <c r="K205" s="225"/>
    </row>
    <row r="206" spans="1:13" ht="14.25">
      <c r="A206" s="535" t="s">
        <v>195</v>
      </c>
      <c r="B206" s="535"/>
      <c r="C206" s="535"/>
      <c r="D206" s="535"/>
      <c r="E206" s="535"/>
      <c r="F206" s="535"/>
      <c r="G206" s="535"/>
      <c r="H206" s="87"/>
      <c r="I206" s="87"/>
      <c r="J206" s="87"/>
      <c r="M206" s="95"/>
    </row>
    <row r="207" spans="1:10" ht="12.75">
      <c r="A207" s="548" t="s">
        <v>95</v>
      </c>
      <c r="B207" s="548"/>
      <c r="C207" s="548"/>
      <c r="D207" s="548"/>
      <c r="E207" s="548"/>
      <c r="F207" s="548"/>
      <c r="G207" s="548"/>
      <c r="H207" s="548"/>
      <c r="I207" s="548"/>
      <c r="J207" s="548"/>
    </row>
    <row r="208" spans="1:10" ht="12.75">
      <c r="A208" s="361" t="s">
        <v>67</v>
      </c>
      <c r="B208" s="362"/>
      <c r="C208" s="362"/>
      <c r="D208" s="362"/>
      <c r="E208" s="362"/>
      <c r="F208" s="362"/>
      <c r="G208" s="363"/>
      <c r="H208" s="546" t="s">
        <v>68</v>
      </c>
      <c r="I208" s="546"/>
      <c r="J208" s="546"/>
    </row>
    <row r="209" spans="1:10" ht="12.75">
      <c r="A209" s="528" t="s">
        <v>250</v>
      </c>
      <c r="B209" s="528"/>
      <c r="C209" s="528"/>
      <c r="D209" s="528"/>
      <c r="E209" s="528"/>
      <c r="F209" s="528"/>
      <c r="G209" s="528"/>
      <c r="H209" s="528"/>
      <c r="I209" s="528"/>
      <c r="J209" s="528"/>
    </row>
    <row r="210" spans="1:10" ht="12.75">
      <c r="A210" s="360" t="s">
        <v>87</v>
      </c>
      <c r="B210" s="360"/>
      <c r="C210" s="360"/>
      <c r="D210" s="360"/>
      <c r="E210" s="360"/>
      <c r="F210" s="360"/>
      <c r="G210" s="360"/>
      <c r="H210" s="357">
        <f>H212/H211</f>
        <v>537.2245931967449</v>
      </c>
      <c r="I210" s="358"/>
      <c r="J210" s="359"/>
    </row>
    <row r="211" spans="1:10" ht="12.75">
      <c r="A211" s="360" t="s">
        <v>69</v>
      </c>
      <c r="B211" s="360"/>
      <c r="C211" s="360"/>
      <c r="D211" s="360"/>
      <c r="E211" s="360"/>
      <c r="F211" s="360"/>
      <c r="G211" s="360"/>
      <c r="H211" s="550">
        <v>2751.33</v>
      </c>
      <c r="I211" s="551"/>
      <c r="J211" s="552"/>
    </row>
    <row r="212" spans="1:16" ht="12.75">
      <c r="A212" s="360" t="s">
        <v>70</v>
      </c>
      <c r="B212" s="360"/>
      <c r="C212" s="360"/>
      <c r="D212" s="360"/>
      <c r="E212" s="360"/>
      <c r="F212" s="360"/>
      <c r="G212" s="360"/>
      <c r="H212" s="354">
        <v>1478082.14</v>
      </c>
      <c r="I212" s="355"/>
      <c r="J212" s="356"/>
      <c r="M212" s="215">
        <v>605392.35</v>
      </c>
      <c r="N212" s="279">
        <v>443395.39</v>
      </c>
      <c r="O212" s="279">
        <v>135677.49</v>
      </c>
      <c r="P212" s="316">
        <f>H212-M212-N212-O212</f>
        <v>293616.9099999999</v>
      </c>
    </row>
    <row r="213" spans="1:15" ht="12.75">
      <c r="A213" s="367" t="s">
        <v>391</v>
      </c>
      <c r="B213" s="367"/>
      <c r="C213" s="367"/>
      <c r="D213" s="367"/>
      <c r="E213" s="367"/>
      <c r="F213" s="367"/>
      <c r="G213" s="367"/>
      <c r="H213" s="398">
        <v>285096.04</v>
      </c>
      <c r="I213" s="398"/>
      <c r="J213" s="398"/>
      <c r="M213" s="94">
        <v>285096.04</v>
      </c>
      <c r="N213" s="89"/>
      <c r="O213" s="89"/>
    </row>
    <row r="214" spans="1:13" ht="12.75">
      <c r="A214" s="553" t="s">
        <v>96</v>
      </c>
      <c r="B214" s="553"/>
      <c r="C214" s="553"/>
      <c r="D214" s="553"/>
      <c r="E214" s="553"/>
      <c r="F214" s="553"/>
      <c r="G214" s="553"/>
      <c r="H214" s="553"/>
      <c r="I214" s="553"/>
      <c r="J214" s="553"/>
      <c r="M214" s="96"/>
    </row>
    <row r="215" spans="1:13" ht="12.75">
      <c r="A215" s="361" t="s">
        <v>67</v>
      </c>
      <c r="B215" s="362"/>
      <c r="C215" s="362"/>
      <c r="D215" s="362"/>
      <c r="E215" s="362"/>
      <c r="F215" s="362"/>
      <c r="G215" s="363"/>
      <c r="H215" s="546" t="s">
        <v>68</v>
      </c>
      <c r="I215" s="546"/>
      <c r="J215" s="546"/>
      <c r="M215" s="96"/>
    </row>
    <row r="216" spans="1:10" ht="12.75">
      <c r="A216" s="331" t="s">
        <v>71</v>
      </c>
      <c r="B216" s="332"/>
      <c r="C216" s="332"/>
      <c r="D216" s="332"/>
      <c r="E216" s="332"/>
      <c r="F216" s="332"/>
      <c r="G216" s="333"/>
      <c r="H216" s="353">
        <f>H217/1602</f>
        <v>19.172462992687713</v>
      </c>
      <c r="I216" s="353"/>
      <c r="J216" s="353"/>
    </row>
    <row r="217" spans="1:10" ht="12.75">
      <c r="A217" s="331" t="s">
        <v>72</v>
      </c>
      <c r="B217" s="332"/>
      <c r="C217" s="332"/>
      <c r="D217" s="332"/>
      <c r="E217" s="332"/>
      <c r="F217" s="332"/>
      <c r="G217" s="333"/>
      <c r="H217" s="353">
        <f>H220/H219</f>
        <v>30714.285714285714</v>
      </c>
      <c r="I217" s="353"/>
      <c r="J217" s="353"/>
    </row>
    <row r="218" spans="1:10" ht="12.75">
      <c r="A218" s="331" t="s">
        <v>73</v>
      </c>
      <c r="B218" s="332"/>
      <c r="C218" s="332"/>
      <c r="D218" s="332"/>
      <c r="E218" s="332"/>
      <c r="F218" s="332"/>
      <c r="G218" s="333"/>
      <c r="H218" s="334"/>
      <c r="I218" s="334"/>
      <c r="J218" s="334"/>
    </row>
    <row r="219" spans="1:10" ht="12.75">
      <c r="A219" s="331" t="s">
        <v>74</v>
      </c>
      <c r="B219" s="332"/>
      <c r="C219" s="332"/>
      <c r="D219" s="332"/>
      <c r="E219" s="332"/>
      <c r="F219" s="332"/>
      <c r="G219" s="333"/>
      <c r="H219" s="545">
        <v>7</v>
      </c>
      <c r="I219" s="545"/>
      <c r="J219" s="545"/>
    </row>
    <row r="220" spans="1:14" ht="12.75">
      <c r="A220" s="427" t="s">
        <v>97</v>
      </c>
      <c r="B220" s="427"/>
      <c r="C220" s="427"/>
      <c r="D220" s="427"/>
      <c r="E220" s="427"/>
      <c r="F220" s="427"/>
      <c r="G220" s="427"/>
      <c r="H220" s="365">
        <v>215000</v>
      </c>
      <c r="I220" s="365"/>
      <c r="J220" s="365"/>
      <c r="M220" s="94"/>
      <c r="N220" s="94">
        <v>215000</v>
      </c>
    </row>
    <row r="221" spans="1:14" ht="12.75">
      <c r="A221" s="367" t="s">
        <v>392</v>
      </c>
      <c r="B221" s="367"/>
      <c r="C221" s="367"/>
      <c r="D221" s="367"/>
      <c r="E221" s="367"/>
      <c r="F221" s="367"/>
      <c r="G221" s="367"/>
      <c r="H221" s="68"/>
      <c r="I221" s="68"/>
      <c r="J221" s="49">
        <v>19446.97</v>
      </c>
      <c r="M221" s="94">
        <v>19446.97</v>
      </c>
      <c r="N221" s="89"/>
    </row>
    <row r="222" spans="1:14" ht="12.75">
      <c r="A222" s="203"/>
      <c r="B222" s="203"/>
      <c r="C222" s="203"/>
      <c r="D222" s="203"/>
      <c r="E222" s="203"/>
      <c r="F222" s="203"/>
      <c r="G222" s="203"/>
      <c r="H222" s="203"/>
      <c r="I222" s="48"/>
      <c r="J222" s="75"/>
      <c r="M222" s="94"/>
      <c r="N222" s="89"/>
    </row>
    <row r="223" spans="1:13" ht="12.75">
      <c r="A223" s="364" t="s">
        <v>403</v>
      </c>
      <c r="B223" s="364"/>
      <c r="C223" s="364"/>
      <c r="D223" s="364"/>
      <c r="E223" s="364"/>
      <c r="F223" s="364"/>
      <c r="G223" s="364"/>
      <c r="H223" s="364"/>
      <c r="I223" s="364"/>
      <c r="J223" s="70">
        <f>H212+H213+H220+J221</f>
        <v>1997625.15</v>
      </c>
      <c r="M223" s="226">
        <f>M212+M213+M221+N220+N212+O212+P212</f>
        <v>1997625.15</v>
      </c>
    </row>
    <row r="224" spans="1:10" ht="10.5" customHeight="1">
      <c r="A224" s="397"/>
      <c r="B224" s="397"/>
      <c r="C224" s="397"/>
      <c r="D224" s="397"/>
      <c r="E224" s="397"/>
      <c r="F224" s="397"/>
      <c r="G224" s="397"/>
      <c r="H224" s="397"/>
      <c r="I224" s="397"/>
      <c r="J224" s="397"/>
    </row>
    <row r="225" spans="1:10" ht="15" customHeight="1">
      <c r="A225" s="527" t="s">
        <v>404</v>
      </c>
      <c r="B225" s="527"/>
      <c r="C225" s="527"/>
      <c r="D225" s="527"/>
      <c r="E225" s="527"/>
      <c r="F225" s="527"/>
      <c r="G225" s="527"/>
      <c r="H225" s="527"/>
      <c r="I225" s="527"/>
      <c r="J225" s="527"/>
    </row>
    <row r="226" spans="1:10" ht="12.75">
      <c r="A226" s="369" t="s">
        <v>198</v>
      </c>
      <c r="B226" s="369"/>
      <c r="C226" s="369"/>
      <c r="D226" s="369"/>
      <c r="E226" s="369"/>
      <c r="F226" s="369"/>
      <c r="G226" s="369"/>
      <c r="H226" s="369"/>
      <c r="I226" s="369"/>
      <c r="J226" s="369"/>
    </row>
    <row r="227" spans="1:10" ht="12.75">
      <c r="A227" s="366" t="s">
        <v>2</v>
      </c>
      <c r="B227" s="366"/>
      <c r="C227" s="366"/>
      <c r="D227" s="366"/>
      <c r="E227" s="366"/>
      <c r="F227" s="366"/>
      <c r="G227" s="399" t="s">
        <v>76</v>
      </c>
      <c r="H227" s="368" t="s">
        <v>77</v>
      </c>
      <c r="I227" s="327" t="s">
        <v>68</v>
      </c>
      <c r="J227" s="327"/>
    </row>
    <row r="228" spans="1:10" ht="21">
      <c r="A228" s="366"/>
      <c r="B228" s="366"/>
      <c r="C228" s="366"/>
      <c r="D228" s="366"/>
      <c r="E228" s="366"/>
      <c r="F228" s="366"/>
      <c r="G228" s="399"/>
      <c r="H228" s="368"/>
      <c r="I228" s="24" t="s">
        <v>78</v>
      </c>
      <c r="J228" s="24" t="s">
        <v>38</v>
      </c>
    </row>
    <row r="229" spans="1:10" ht="12.75">
      <c r="A229" s="407" t="s">
        <v>79</v>
      </c>
      <c r="B229" s="408"/>
      <c r="C229" s="408"/>
      <c r="D229" s="408"/>
      <c r="E229" s="408"/>
      <c r="F229" s="409"/>
      <c r="G229" s="21">
        <v>13</v>
      </c>
      <c r="H229" s="143">
        <v>88</v>
      </c>
      <c r="I229" s="21">
        <v>122</v>
      </c>
      <c r="J229" s="71">
        <v>140129.69</v>
      </c>
    </row>
    <row r="230" spans="1:10" ht="12.75">
      <c r="A230" s="410" t="s">
        <v>396</v>
      </c>
      <c r="B230" s="410"/>
      <c r="C230" s="410"/>
      <c r="D230" s="410"/>
      <c r="E230" s="410"/>
      <c r="F230" s="410"/>
      <c r="G230" s="21"/>
      <c r="H230" s="21"/>
      <c r="I230" s="21"/>
      <c r="J230" s="71">
        <f>J229</f>
        <v>140129.69</v>
      </c>
    </row>
    <row r="231" spans="1:10" ht="12.75">
      <c r="A231" s="413" t="s">
        <v>395</v>
      </c>
      <c r="B231" s="413"/>
      <c r="C231" s="413"/>
      <c r="D231" s="413"/>
      <c r="E231" s="413"/>
      <c r="F231" s="413"/>
      <c r="G231" s="21"/>
      <c r="H231" s="21"/>
      <c r="I231" s="21"/>
      <c r="J231" s="71">
        <v>0</v>
      </c>
    </row>
    <row r="232" spans="1:10" ht="12.75">
      <c r="A232" s="547" t="s">
        <v>397</v>
      </c>
      <c r="B232" s="547"/>
      <c r="C232" s="547"/>
      <c r="D232" s="547"/>
      <c r="E232" s="547"/>
      <c r="F232" s="547"/>
      <c r="G232" s="37"/>
      <c r="H232" s="37"/>
      <c r="I232" s="37"/>
      <c r="J232" s="72">
        <f>J230+J231</f>
        <v>140129.69</v>
      </c>
    </row>
    <row r="233" spans="1:10" ht="12.75">
      <c r="A233" s="65"/>
      <c r="B233" s="65"/>
      <c r="C233" s="65"/>
      <c r="D233" s="65"/>
      <c r="E233" s="65"/>
      <c r="F233" s="65"/>
      <c r="G233" s="129"/>
      <c r="H233" s="129"/>
      <c r="I233" s="129"/>
      <c r="J233" s="130"/>
    </row>
    <row r="234" spans="1:10" ht="20.25" customHeight="1">
      <c r="A234" s="527" t="s">
        <v>405</v>
      </c>
      <c r="B234" s="527"/>
      <c r="C234" s="527"/>
      <c r="D234" s="527"/>
      <c r="E234" s="527"/>
      <c r="F234" s="527"/>
      <c r="G234" s="527"/>
      <c r="H234" s="527"/>
      <c r="I234" s="527"/>
      <c r="J234" s="527"/>
    </row>
    <row r="235" spans="1:10" ht="12.75" customHeight="1">
      <c r="A235" s="415" t="s">
        <v>520</v>
      </c>
      <c r="B235" s="415"/>
      <c r="C235" s="415"/>
      <c r="D235" s="415"/>
      <c r="E235" s="415"/>
      <c r="F235" s="415"/>
      <c r="G235" s="415"/>
      <c r="H235" s="415"/>
      <c r="I235" s="232"/>
      <c r="J235" s="232"/>
    </row>
    <row r="236" spans="1:13" ht="11.25" customHeight="1">
      <c r="A236" s="400"/>
      <c r="B236" s="400"/>
      <c r="C236" s="400"/>
      <c r="D236" s="400"/>
      <c r="E236" s="400"/>
      <c r="F236" s="400"/>
      <c r="G236" s="400"/>
      <c r="H236" s="400"/>
      <c r="I236" s="232"/>
      <c r="J236" s="234"/>
      <c r="M236" s="96"/>
    </row>
    <row r="237" spans="1:10" ht="15" customHeight="1">
      <c r="A237" s="400" t="s">
        <v>521</v>
      </c>
      <c r="B237" s="400"/>
      <c r="C237" s="400"/>
      <c r="D237" s="400"/>
      <c r="E237" s="400"/>
      <c r="F237" s="400"/>
      <c r="G237" s="400"/>
      <c r="H237" s="232"/>
      <c r="I237" s="232"/>
      <c r="J237" s="235">
        <f>J236</f>
        <v>0</v>
      </c>
    </row>
    <row r="238" spans="1:10" ht="10.5" customHeight="1">
      <c r="A238" s="232"/>
      <c r="B238" s="232"/>
      <c r="C238" s="232"/>
      <c r="D238" s="232"/>
      <c r="E238" s="232"/>
      <c r="F238" s="232"/>
      <c r="G238" s="232"/>
      <c r="H238" s="232"/>
      <c r="I238" s="232"/>
      <c r="J238" s="232"/>
    </row>
    <row r="239" spans="1:9" ht="12.75">
      <c r="A239" s="414" t="s">
        <v>200</v>
      </c>
      <c r="B239" s="414"/>
      <c r="C239" s="414"/>
      <c r="D239" s="414"/>
      <c r="E239" s="414"/>
      <c r="F239" s="414"/>
      <c r="G239" s="414"/>
      <c r="H239" s="414"/>
      <c r="I239" s="414"/>
    </row>
    <row r="240" spans="1:10" ht="11.25" customHeight="1">
      <c r="A240" s="339" t="s">
        <v>2</v>
      </c>
      <c r="B240" s="340"/>
      <c r="C240" s="340"/>
      <c r="D240" s="340"/>
      <c r="E240" s="340"/>
      <c r="F240" s="382"/>
      <c r="G240" s="343" t="s">
        <v>68</v>
      </c>
      <c r="H240" s="343"/>
      <c r="I240" s="343"/>
      <c r="J240" s="343"/>
    </row>
    <row r="241" spans="1:10" ht="12.75">
      <c r="A241" s="341"/>
      <c r="B241" s="342"/>
      <c r="C241" s="342"/>
      <c r="D241" s="342"/>
      <c r="E241" s="342"/>
      <c r="F241" s="383"/>
      <c r="G241" s="102" t="s">
        <v>100</v>
      </c>
      <c r="H241" s="102" t="s">
        <v>182</v>
      </c>
      <c r="I241" s="336" t="s">
        <v>183</v>
      </c>
      <c r="J241" s="336"/>
    </row>
    <row r="242" spans="1:13" ht="11.25" customHeight="1">
      <c r="A242" s="337"/>
      <c r="B242" s="337"/>
      <c r="C242" s="337"/>
      <c r="D242" s="337"/>
      <c r="E242" s="337"/>
      <c r="F242" s="337"/>
      <c r="G242" s="204"/>
      <c r="H242" s="227"/>
      <c r="I242" s="424"/>
      <c r="J242" s="425"/>
      <c r="M242" s="96"/>
    </row>
    <row r="243" spans="1:13" ht="12.75" customHeight="1">
      <c r="A243" s="420" t="s">
        <v>342</v>
      </c>
      <c r="B243" s="421"/>
      <c r="C243" s="421"/>
      <c r="D243" s="421"/>
      <c r="E243" s="421"/>
      <c r="F243" s="422"/>
      <c r="G243" s="204"/>
      <c r="H243" s="227"/>
      <c r="I243" s="424">
        <f>I242</f>
        <v>0</v>
      </c>
      <c r="J243" s="425"/>
      <c r="M243" s="96"/>
    </row>
    <row r="244" spans="1:13" ht="12.75" customHeight="1">
      <c r="A244" s="233"/>
      <c r="B244" s="233"/>
      <c r="C244" s="233"/>
      <c r="D244" s="233"/>
      <c r="E244" s="233"/>
      <c r="F244" s="233"/>
      <c r="G244" s="237"/>
      <c r="H244" s="238"/>
      <c r="I244" s="239"/>
      <c r="J244" s="239"/>
      <c r="M244" s="96"/>
    </row>
    <row r="245" spans="1:14" ht="12" customHeight="1">
      <c r="A245" s="426" t="s">
        <v>343</v>
      </c>
      <c r="B245" s="426"/>
      <c r="C245" s="426"/>
      <c r="D245" s="426"/>
      <c r="E245" s="426"/>
      <c r="F245" s="426"/>
      <c r="G245" s="18"/>
      <c r="H245" s="18"/>
      <c r="I245" s="423">
        <f>J237+I243</f>
        <v>0</v>
      </c>
      <c r="J245" s="423"/>
      <c r="M245" s="96"/>
      <c r="N245">
        <f>N236</f>
        <v>0</v>
      </c>
    </row>
    <row r="246" spans="1:10" ht="12.75">
      <c r="A246" s="42"/>
      <c r="B246" s="42"/>
      <c r="C246" s="42"/>
      <c r="D246" s="42"/>
      <c r="E246" s="42"/>
      <c r="F246" s="42"/>
      <c r="G246" s="132"/>
      <c r="H246" s="133"/>
      <c r="I246" s="64"/>
      <c r="J246" s="64"/>
    </row>
    <row r="247" spans="1:10" ht="14.25" customHeight="1">
      <c r="A247" s="335" t="s">
        <v>406</v>
      </c>
      <c r="B247" s="335"/>
      <c r="C247" s="335"/>
      <c r="D247" s="335"/>
      <c r="E247" s="335"/>
      <c r="F247" s="335"/>
      <c r="G247" s="335"/>
      <c r="H247" s="335"/>
      <c r="I247" s="335"/>
      <c r="J247" s="335"/>
    </row>
    <row r="248" spans="1:9" ht="15.75">
      <c r="A248" s="2"/>
      <c r="B248" s="2"/>
      <c r="C248" s="134" t="s">
        <v>368</v>
      </c>
      <c r="D248" s="2"/>
      <c r="E248" s="2"/>
      <c r="F248" s="2"/>
      <c r="G248" s="2"/>
      <c r="H248" s="2"/>
      <c r="I248" s="135"/>
    </row>
    <row r="249" spans="1:14" ht="15" customHeight="1">
      <c r="A249" s="419" t="s">
        <v>495</v>
      </c>
      <c r="B249" s="419"/>
      <c r="C249" s="419"/>
      <c r="D249" s="419"/>
      <c r="E249" s="419"/>
      <c r="F249" s="419"/>
      <c r="G249" s="419"/>
      <c r="H249" s="419"/>
      <c r="I249" s="135"/>
      <c r="J249" s="135">
        <v>90497</v>
      </c>
      <c r="M249" s="96"/>
      <c r="N249" s="96">
        <v>90497</v>
      </c>
    </row>
    <row r="250" spans="1:10" ht="8.25" customHeight="1">
      <c r="A250" s="2"/>
      <c r="B250" s="2"/>
      <c r="C250" s="2"/>
      <c r="D250" s="2"/>
      <c r="E250" s="2"/>
      <c r="F250" s="2"/>
      <c r="G250" s="2"/>
      <c r="H250" s="2"/>
      <c r="I250" s="135"/>
      <c r="J250" s="135"/>
    </row>
    <row r="251" spans="1:10" ht="12.75">
      <c r="A251" s="136" t="s">
        <v>201</v>
      </c>
      <c r="B251" s="136"/>
      <c r="C251" s="136"/>
      <c r="D251" s="7"/>
      <c r="E251" s="7"/>
      <c r="F251" s="7"/>
      <c r="G251" s="7"/>
      <c r="H251" s="7"/>
      <c r="I251" s="137"/>
      <c r="J251" s="236">
        <f>J249</f>
        <v>90497</v>
      </c>
    </row>
    <row r="252" spans="1:10" ht="12.75">
      <c r="A252" s="136"/>
      <c r="B252" s="136"/>
      <c r="C252" s="136"/>
      <c r="D252" s="7"/>
      <c r="E252" s="7"/>
      <c r="F252" s="7"/>
      <c r="G252" s="7"/>
      <c r="H252" s="7"/>
      <c r="I252" s="137"/>
      <c r="J252" s="236"/>
    </row>
    <row r="253" spans="1:10" ht="14.25">
      <c r="A253" s="418" t="s">
        <v>517</v>
      </c>
      <c r="B253" s="418"/>
      <c r="C253" s="418"/>
      <c r="D253" s="418"/>
      <c r="E253" s="418"/>
      <c r="F253" s="418"/>
      <c r="G253" s="418"/>
      <c r="H253" s="418"/>
      <c r="I253" s="418"/>
      <c r="J253" s="418"/>
    </row>
    <row r="254" spans="1:9" ht="12" customHeight="1">
      <c r="A254" s="2"/>
      <c r="B254" s="2"/>
      <c r="C254" s="322" t="s">
        <v>499</v>
      </c>
      <c r="D254" s="322"/>
      <c r="E254" s="322"/>
      <c r="F254" s="322"/>
      <c r="G254" s="322"/>
      <c r="H254" s="322"/>
      <c r="I254" s="135"/>
    </row>
    <row r="255" spans="1:10" ht="15.75">
      <c r="A255" s="306" t="s">
        <v>244</v>
      </c>
      <c r="B255" s="103"/>
      <c r="C255" s="103"/>
      <c r="D255" s="103"/>
      <c r="E255" s="103"/>
      <c r="F255" s="103"/>
      <c r="G255" s="103"/>
      <c r="H255" s="103"/>
      <c r="I255" s="103"/>
      <c r="J255" s="103"/>
    </row>
    <row r="256" spans="1:10" ht="12.75">
      <c r="A256" s="323" t="s">
        <v>2</v>
      </c>
      <c r="B256" s="324"/>
      <c r="C256" s="324"/>
      <c r="D256" s="324"/>
      <c r="E256" s="324"/>
      <c r="F256" s="324"/>
      <c r="G256" s="327" t="s">
        <v>68</v>
      </c>
      <c r="H256" s="327"/>
      <c r="I256" s="327"/>
      <c r="J256" s="327"/>
    </row>
    <row r="257" spans="1:10" ht="12.75">
      <c r="A257" s="325"/>
      <c r="B257" s="326"/>
      <c r="C257" s="326"/>
      <c r="D257" s="326"/>
      <c r="E257" s="326"/>
      <c r="F257" s="326"/>
      <c r="G257" s="194" t="s">
        <v>500</v>
      </c>
      <c r="H257" s="102" t="s">
        <v>100</v>
      </c>
      <c r="I257" s="102" t="s">
        <v>211</v>
      </c>
      <c r="J257" s="102" t="s">
        <v>115</v>
      </c>
    </row>
    <row r="258" spans="1:10" ht="12.75">
      <c r="A258" s="223" t="s">
        <v>522</v>
      </c>
      <c r="B258" s="127"/>
      <c r="C258" s="127"/>
      <c r="D258" s="127"/>
      <c r="E258" s="127"/>
      <c r="F258" s="127"/>
      <c r="G258" s="277" t="s">
        <v>416</v>
      </c>
      <c r="H258" s="126">
        <v>1</v>
      </c>
      <c r="I258" s="131">
        <v>73200</v>
      </c>
      <c r="J258" s="208">
        <f>H258*I258</f>
        <v>73200</v>
      </c>
    </row>
    <row r="259" spans="1:10" ht="21">
      <c r="A259" s="278" t="s">
        <v>506</v>
      </c>
      <c r="B259" s="127"/>
      <c r="C259" s="127"/>
      <c r="D259" s="127"/>
      <c r="E259" s="127"/>
      <c r="F259" s="127"/>
      <c r="G259" s="277" t="s">
        <v>416</v>
      </c>
      <c r="H259" s="126">
        <v>1</v>
      </c>
      <c r="I259" s="307" t="s">
        <v>501</v>
      </c>
      <c r="J259" s="208">
        <v>36565</v>
      </c>
    </row>
    <row r="260" spans="1:10" ht="12.75">
      <c r="A260" s="328" t="s">
        <v>518</v>
      </c>
      <c r="B260" s="329"/>
      <c r="C260" s="329"/>
      <c r="D260" s="329"/>
      <c r="E260" s="329"/>
      <c r="F260" s="329"/>
      <c r="G260" s="330"/>
      <c r="H260" s="126"/>
      <c r="I260" s="131"/>
      <c r="J260" s="151">
        <f>J258+J259</f>
        <v>109765</v>
      </c>
    </row>
    <row r="261" spans="1:10" ht="12.75">
      <c r="A261" s="321" t="s">
        <v>519</v>
      </c>
      <c r="B261" s="321"/>
      <c r="C261" s="321"/>
      <c r="D261" s="321"/>
      <c r="E261" s="321"/>
      <c r="F261" s="321"/>
      <c r="G261" s="321"/>
      <c r="H261" s="321"/>
      <c r="I261" s="137"/>
      <c r="J261" s="49"/>
    </row>
    <row r="262" spans="1:10" ht="12.75">
      <c r="A262" s="65"/>
      <c r="B262" s="65"/>
      <c r="C262" s="65"/>
      <c r="D262" s="65"/>
      <c r="E262" s="65"/>
      <c r="F262" s="65"/>
      <c r="G262" s="129"/>
      <c r="H262" s="129"/>
      <c r="I262" s="129"/>
      <c r="J262" s="130"/>
    </row>
    <row r="263" spans="1:10" ht="15.75">
      <c r="A263" s="322" t="s">
        <v>199</v>
      </c>
      <c r="B263" s="322"/>
      <c r="C263" s="322"/>
      <c r="D263" s="322"/>
      <c r="E263" s="322"/>
      <c r="F263" s="322"/>
      <c r="G263" s="322"/>
      <c r="H263" s="322"/>
      <c r="I263" s="322"/>
      <c r="J263" s="322"/>
    </row>
    <row r="264" spans="1:10" ht="12.75">
      <c r="A264" s="2" t="s">
        <v>80</v>
      </c>
      <c r="B264" s="2"/>
      <c r="C264" s="2"/>
      <c r="D264" s="2"/>
      <c r="E264" s="2"/>
      <c r="F264" s="2"/>
      <c r="G264" s="2"/>
      <c r="H264" s="2"/>
      <c r="I264" s="2"/>
      <c r="J264" s="73"/>
    </row>
    <row r="265" spans="1:10" ht="12.75">
      <c r="A265" s="2" t="s">
        <v>81</v>
      </c>
      <c r="B265" s="2"/>
      <c r="C265" s="2"/>
      <c r="D265" s="2"/>
      <c r="E265" s="2"/>
      <c r="F265" s="2"/>
      <c r="G265" s="2"/>
      <c r="H265" s="2"/>
      <c r="I265" s="2"/>
      <c r="J265" s="73"/>
    </row>
    <row r="266" spans="1:10" ht="12.75">
      <c r="A266" s="2" t="s">
        <v>82</v>
      </c>
      <c r="B266" s="2"/>
      <c r="C266" s="2"/>
      <c r="D266" s="2"/>
      <c r="E266" s="2"/>
      <c r="F266" s="2"/>
      <c r="G266" s="2"/>
      <c r="H266" s="2"/>
      <c r="I266" s="2"/>
      <c r="J266" s="73"/>
    </row>
    <row r="267" spans="1:10" ht="12.75">
      <c r="A267" s="2" t="s">
        <v>83</v>
      </c>
      <c r="B267" s="2"/>
      <c r="C267" s="2"/>
      <c r="D267" s="2"/>
      <c r="E267" s="2"/>
      <c r="F267" s="2"/>
      <c r="G267" s="2"/>
      <c r="H267" s="2"/>
      <c r="I267" s="2"/>
      <c r="J267" s="73"/>
    </row>
    <row r="268" spans="1:10" ht="12.75">
      <c r="A268" s="2" t="s">
        <v>84</v>
      </c>
      <c r="B268" s="2"/>
      <c r="C268" s="2"/>
      <c r="D268" s="2"/>
      <c r="E268" s="2"/>
      <c r="F268" s="2"/>
      <c r="G268" s="2"/>
      <c r="H268" s="2"/>
      <c r="I268" s="2"/>
      <c r="J268" s="73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73"/>
    </row>
    <row r="270" spans="1:10" ht="12.75">
      <c r="A270" s="411" t="s">
        <v>371</v>
      </c>
      <c r="B270" s="411"/>
      <c r="C270" s="411"/>
      <c r="D270" s="411"/>
      <c r="E270" s="411"/>
      <c r="F270" s="411"/>
      <c r="G270" s="411"/>
      <c r="H270" s="411"/>
      <c r="I270" s="411"/>
      <c r="J270" s="2"/>
    </row>
    <row r="271" spans="1:10" ht="12.75">
      <c r="A271" s="74" t="s">
        <v>85</v>
      </c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412" t="s">
        <v>98</v>
      </c>
      <c r="B272" s="412"/>
      <c r="C272" s="412"/>
      <c r="D272" s="412"/>
      <c r="E272" s="412"/>
      <c r="F272" s="412"/>
      <c r="G272" s="412"/>
      <c r="H272" s="412"/>
      <c r="I272" s="412"/>
      <c r="J272" s="2"/>
    </row>
    <row r="273" spans="1:10" ht="12.75">
      <c r="A273" s="2"/>
      <c r="B273" s="2"/>
      <c r="C273" s="2" t="s">
        <v>86</v>
      </c>
      <c r="D273" s="2"/>
      <c r="E273" s="406"/>
      <c r="F273" s="406"/>
      <c r="G273" s="406"/>
      <c r="H273" s="2"/>
      <c r="I273" s="2"/>
      <c r="J273" s="2"/>
    </row>
  </sheetData>
  <sheetProtection/>
  <mergeCells count="320">
    <mergeCell ref="A108:J108"/>
    <mergeCell ref="A114:I114"/>
    <mergeCell ref="A136:J136"/>
    <mergeCell ref="M162:M167"/>
    <mergeCell ref="I164:J164"/>
    <mergeCell ref="I166:J166"/>
    <mergeCell ref="A141:D141"/>
    <mergeCell ref="I145:J145"/>
    <mergeCell ref="I150:J150"/>
    <mergeCell ref="A157:F157"/>
    <mergeCell ref="H211:J211"/>
    <mergeCell ref="A182:D182"/>
    <mergeCell ref="A214:J214"/>
    <mergeCell ref="A184:F184"/>
    <mergeCell ref="M146:M149"/>
    <mergeCell ref="M150:M151"/>
    <mergeCell ref="I177:J177"/>
    <mergeCell ref="A190:I190"/>
    <mergeCell ref="F160:J160"/>
    <mergeCell ref="B192:I192"/>
    <mergeCell ref="A193:J193"/>
    <mergeCell ref="H215:J215"/>
    <mergeCell ref="A203:I203"/>
    <mergeCell ref="A53:C53"/>
    <mergeCell ref="I167:J167"/>
    <mergeCell ref="I162:J162"/>
    <mergeCell ref="I158:J158"/>
    <mergeCell ref="A179:D179"/>
    <mergeCell ref="A181:D181"/>
    <mergeCell ref="A57:C57"/>
    <mergeCell ref="H219:J219"/>
    <mergeCell ref="H208:J208"/>
    <mergeCell ref="I161:J161"/>
    <mergeCell ref="A189:D189"/>
    <mergeCell ref="A219:G219"/>
    <mergeCell ref="A232:F232"/>
    <mergeCell ref="A207:J207"/>
    <mergeCell ref="A183:J183"/>
    <mergeCell ref="A225:J225"/>
    <mergeCell ref="I227:J227"/>
    <mergeCell ref="E47:G47"/>
    <mergeCell ref="B188:I188"/>
    <mergeCell ref="A206:G206"/>
    <mergeCell ref="A200:H200"/>
    <mergeCell ref="A201:F201"/>
    <mergeCell ref="A216:G216"/>
    <mergeCell ref="I49:J49"/>
    <mergeCell ref="A50:C50"/>
    <mergeCell ref="A55:C55"/>
    <mergeCell ref="A46:C48"/>
    <mergeCell ref="A44:J44"/>
    <mergeCell ref="A45:J45"/>
    <mergeCell ref="I47:J48"/>
    <mergeCell ref="D46:D48"/>
    <mergeCell ref="A234:J234"/>
    <mergeCell ref="A174:F174"/>
    <mergeCell ref="A194:D194"/>
    <mergeCell ref="A191:F191"/>
    <mergeCell ref="A209:J209"/>
    <mergeCell ref="E46:J46"/>
    <mergeCell ref="G13:H13"/>
    <mergeCell ref="I13:I14"/>
    <mergeCell ref="D13:D14"/>
    <mergeCell ref="C8:H8"/>
    <mergeCell ref="J13:J14"/>
    <mergeCell ref="N154:O154"/>
    <mergeCell ref="L154:M154"/>
    <mergeCell ref="A154:I154"/>
    <mergeCell ref="I26:J26"/>
    <mergeCell ref="A49:C49"/>
    <mergeCell ref="H47:H48"/>
    <mergeCell ref="A28:G28"/>
    <mergeCell ref="I27:J27"/>
    <mergeCell ref="H1:J1"/>
    <mergeCell ref="C7:H7"/>
    <mergeCell ref="B10:J10"/>
    <mergeCell ref="A12:J12"/>
    <mergeCell ref="A13:C14"/>
    <mergeCell ref="E13:F13"/>
    <mergeCell ref="A27:G27"/>
    <mergeCell ref="A26:G26"/>
    <mergeCell ref="I28:J28"/>
    <mergeCell ref="A29:G29"/>
    <mergeCell ref="I29:J29"/>
    <mergeCell ref="A25:G25"/>
    <mergeCell ref="I25:J25"/>
    <mergeCell ref="A17:C17"/>
    <mergeCell ref="A18:C18"/>
    <mergeCell ref="I24:J24"/>
    <mergeCell ref="E22:F22"/>
    <mergeCell ref="A24:G24"/>
    <mergeCell ref="I22:J22"/>
    <mergeCell ref="A23:J23"/>
    <mergeCell ref="G22:H22"/>
    <mergeCell ref="A22:C22"/>
    <mergeCell ref="A51:C51"/>
    <mergeCell ref="I51:J51"/>
    <mergeCell ref="I50:J50"/>
    <mergeCell ref="A56:C56"/>
    <mergeCell ref="I56:J56"/>
    <mergeCell ref="A15:C15"/>
    <mergeCell ref="A19:C19"/>
    <mergeCell ref="A20:C20"/>
    <mergeCell ref="A21:C21"/>
    <mergeCell ref="A16:C16"/>
    <mergeCell ref="I57:J57"/>
    <mergeCell ref="I52:J52"/>
    <mergeCell ref="A58:C58"/>
    <mergeCell ref="I58:J58"/>
    <mergeCell ref="A54:C54"/>
    <mergeCell ref="I54:J54"/>
    <mergeCell ref="A52:C52"/>
    <mergeCell ref="I53:J53"/>
    <mergeCell ref="I55:J55"/>
    <mergeCell ref="A59:C59"/>
    <mergeCell ref="I59:J59"/>
    <mergeCell ref="A65:C65"/>
    <mergeCell ref="A60:C60"/>
    <mergeCell ref="I60:J60"/>
    <mergeCell ref="A61:C61"/>
    <mergeCell ref="I61:J61"/>
    <mergeCell ref="A62:C62"/>
    <mergeCell ref="I62:J62"/>
    <mergeCell ref="I64:J64"/>
    <mergeCell ref="I65:J65"/>
    <mergeCell ref="A66:C66"/>
    <mergeCell ref="I66:J66"/>
    <mergeCell ref="A68:J68"/>
    <mergeCell ref="I63:J63"/>
    <mergeCell ref="A64:C64"/>
    <mergeCell ref="A63:C63"/>
    <mergeCell ref="A67:J67"/>
    <mergeCell ref="A106:I106"/>
    <mergeCell ref="A87:I87"/>
    <mergeCell ref="A70:D70"/>
    <mergeCell ref="A80:I80"/>
    <mergeCell ref="A84:I84"/>
    <mergeCell ref="I72:J72"/>
    <mergeCell ref="A74:J74"/>
    <mergeCell ref="A83:J83"/>
    <mergeCell ref="A91:I91"/>
    <mergeCell ref="A81:J81"/>
    <mergeCell ref="A71:D71"/>
    <mergeCell ref="I71:J71"/>
    <mergeCell ref="A79:F79"/>
    <mergeCell ref="A101:I101"/>
    <mergeCell ref="A94:I94"/>
    <mergeCell ref="A96:I96"/>
    <mergeCell ref="A97:H97"/>
    <mergeCell ref="A75:J75"/>
    <mergeCell ref="A93:I93"/>
    <mergeCell ref="A86:I86"/>
    <mergeCell ref="A69:D69"/>
    <mergeCell ref="E69:H69"/>
    <mergeCell ref="A95:I95"/>
    <mergeCell ref="A117:I117"/>
    <mergeCell ref="A116:I116"/>
    <mergeCell ref="E70:H70"/>
    <mergeCell ref="I69:J69"/>
    <mergeCell ref="I70:J70"/>
    <mergeCell ref="E72:H72"/>
    <mergeCell ref="A100:I100"/>
    <mergeCell ref="I148:J148"/>
    <mergeCell ref="I163:J163"/>
    <mergeCell ref="I149:J149"/>
    <mergeCell ref="I151:J151"/>
    <mergeCell ref="I170:J170"/>
    <mergeCell ref="I171:J171"/>
    <mergeCell ref="A253:J253"/>
    <mergeCell ref="A249:H249"/>
    <mergeCell ref="A243:F243"/>
    <mergeCell ref="I245:J245"/>
    <mergeCell ref="I242:J242"/>
    <mergeCell ref="I173:J173"/>
    <mergeCell ref="I174:J174"/>
    <mergeCell ref="I243:J243"/>
    <mergeCell ref="A245:F245"/>
    <mergeCell ref="A220:G220"/>
    <mergeCell ref="A109:I109"/>
    <mergeCell ref="A113:I113"/>
    <mergeCell ref="A118:I118"/>
    <mergeCell ref="A110:I110"/>
    <mergeCell ref="A112:I112"/>
    <mergeCell ref="I165:J165"/>
    <mergeCell ref="E141:F141"/>
    <mergeCell ref="I146:J146"/>
    <mergeCell ref="A152:F152"/>
    <mergeCell ref="A137:D137"/>
    <mergeCell ref="E273:G273"/>
    <mergeCell ref="A229:F229"/>
    <mergeCell ref="A230:F230"/>
    <mergeCell ref="A270:I270"/>
    <mergeCell ref="A240:F241"/>
    <mergeCell ref="A272:I272"/>
    <mergeCell ref="A231:F231"/>
    <mergeCell ref="A237:G237"/>
    <mergeCell ref="A239:I239"/>
    <mergeCell ref="A235:H235"/>
    <mergeCell ref="A121:I121"/>
    <mergeCell ref="A180:J180"/>
    <mergeCell ref="A185:G185"/>
    <mergeCell ref="A187:D187"/>
    <mergeCell ref="A119:I119"/>
    <mergeCell ref="A134:I134"/>
    <mergeCell ref="I168:J168"/>
    <mergeCell ref="I169:J169"/>
    <mergeCell ref="I172:J172"/>
    <mergeCell ref="A143:I143"/>
    <mergeCell ref="A263:J263"/>
    <mergeCell ref="A213:G213"/>
    <mergeCell ref="A158:F158"/>
    <mergeCell ref="A208:G208"/>
    <mergeCell ref="I152:J152"/>
    <mergeCell ref="A224:J224"/>
    <mergeCell ref="G176:J176"/>
    <mergeCell ref="H213:J213"/>
    <mergeCell ref="G227:G228"/>
    <mergeCell ref="A236:H236"/>
    <mergeCell ref="M87:M88"/>
    <mergeCell ref="A130:I130"/>
    <mergeCell ref="A72:D72"/>
    <mergeCell ref="I2:J2"/>
    <mergeCell ref="I3:J3"/>
    <mergeCell ref="A5:J5"/>
    <mergeCell ref="A6:J6"/>
    <mergeCell ref="A125:F125"/>
    <mergeCell ref="A90:I90"/>
    <mergeCell ref="A128:I128"/>
    <mergeCell ref="A99:F99"/>
    <mergeCell ref="A140:D140"/>
    <mergeCell ref="A186:F186"/>
    <mergeCell ref="A104:I104"/>
    <mergeCell ref="A175:I175"/>
    <mergeCell ref="A176:F177"/>
    <mergeCell ref="E137:F137"/>
    <mergeCell ref="E139:F139"/>
    <mergeCell ref="E138:F138"/>
    <mergeCell ref="A115:I115"/>
    <mergeCell ref="A102:I102"/>
    <mergeCell ref="A103:I103"/>
    <mergeCell ref="A92:I92"/>
    <mergeCell ref="A138:D138"/>
    <mergeCell ref="A139:D139"/>
    <mergeCell ref="A131:H131"/>
    <mergeCell ref="A120:I120"/>
    <mergeCell ref="A132:E132"/>
    <mergeCell ref="A98:I98"/>
    <mergeCell ref="A122:I122"/>
    <mergeCell ref="A223:I223"/>
    <mergeCell ref="H220:J220"/>
    <mergeCell ref="A227:F228"/>
    <mergeCell ref="A221:G221"/>
    <mergeCell ref="G240:J240"/>
    <mergeCell ref="H227:H228"/>
    <mergeCell ref="A226:J226"/>
    <mergeCell ref="A217:G217"/>
    <mergeCell ref="H217:J217"/>
    <mergeCell ref="H212:J212"/>
    <mergeCell ref="H210:J210"/>
    <mergeCell ref="A205:J205"/>
    <mergeCell ref="H216:J216"/>
    <mergeCell ref="A211:G211"/>
    <mergeCell ref="A212:G212"/>
    <mergeCell ref="A215:G215"/>
    <mergeCell ref="A210:G210"/>
    <mergeCell ref="Q199:X199"/>
    <mergeCell ref="Y199:AF199"/>
    <mergeCell ref="AG199:AN199"/>
    <mergeCell ref="AO199:AV199"/>
    <mergeCell ref="A196:J196"/>
    <mergeCell ref="A197:J197"/>
    <mergeCell ref="A198:I198"/>
    <mergeCell ref="A199:H199"/>
    <mergeCell ref="DI199:DP199"/>
    <mergeCell ref="DQ199:DX199"/>
    <mergeCell ref="DY199:EF199"/>
    <mergeCell ref="EG199:EN199"/>
    <mergeCell ref="AW199:BD199"/>
    <mergeCell ref="BE199:BL199"/>
    <mergeCell ref="BM199:BT199"/>
    <mergeCell ref="BU199:CB199"/>
    <mergeCell ref="CC199:CJ199"/>
    <mergeCell ref="CK199:CR199"/>
    <mergeCell ref="IO199:IV199"/>
    <mergeCell ref="GK199:GR199"/>
    <mergeCell ref="GS199:GZ199"/>
    <mergeCell ref="HA199:HH199"/>
    <mergeCell ref="HI199:HP199"/>
    <mergeCell ref="HQ199:HX199"/>
    <mergeCell ref="HY199:IF199"/>
    <mergeCell ref="N87:N88"/>
    <mergeCell ref="IG199:IN199"/>
    <mergeCell ref="EO199:EV199"/>
    <mergeCell ref="EW199:FD199"/>
    <mergeCell ref="FE199:FL199"/>
    <mergeCell ref="FM199:FT199"/>
    <mergeCell ref="FU199:GB199"/>
    <mergeCell ref="GC199:GJ199"/>
    <mergeCell ref="CS199:CZ199"/>
    <mergeCell ref="DA199:DH199"/>
    <mergeCell ref="M168:M172"/>
    <mergeCell ref="A144:E145"/>
    <mergeCell ref="F144:J144"/>
    <mergeCell ref="I147:J147"/>
    <mergeCell ref="I156:J156"/>
    <mergeCell ref="A155:F156"/>
    <mergeCell ref="A159:I159"/>
    <mergeCell ref="I157:J157"/>
    <mergeCell ref="G155:J155"/>
    <mergeCell ref="A160:E161"/>
    <mergeCell ref="A261:H261"/>
    <mergeCell ref="C254:H254"/>
    <mergeCell ref="A256:F257"/>
    <mergeCell ref="G256:J256"/>
    <mergeCell ref="A260:G260"/>
    <mergeCell ref="A218:G218"/>
    <mergeCell ref="H218:J218"/>
    <mergeCell ref="A247:J247"/>
    <mergeCell ref="I241:J241"/>
    <mergeCell ref="A242:F2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4" manualBreakCount="4">
    <brk id="43" max="255" man="1"/>
    <brk id="73" max="255" man="1"/>
    <brk id="179" max="255" man="1"/>
    <brk id="2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12" zoomScalePageLayoutView="0" workbookViewId="0" topLeftCell="A1">
      <selection activeCell="E8" sqref="E8"/>
    </sheetView>
  </sheetViews>
  <sheetFormatPr defaultColWidth="8.875" defaultRowHeight="12.75"/>
  <cols>
    <col min="1" max="1" width="34.25390625" style="2" customWidth="1"/>
    <col min="2" max="2" width="8.00390625" style="2" customWidth="1"/>
    <col min="3" max="3" width="10.375" style="2" customWidth="1"/>
    <col min="4" max="4" width="10.875" style="2" customWidth="1"/>
    <col min="5" max="5" width="11.625" style="2" customWidth="1"/>
    <col min="6" max="6" width="14.75390625" style="2" customWidth="1"/>
    <col min="7" max="16384" width="8.875" style="2" customWidth="1"/>
  </cols>
  <sheetData>
    <row r="1" spans="4:6" ht="21" customHeight="1">
      <c r="D1" s="565"/>
      <c r="E1" s="565"/>
      <c r="F1" s="565"/>
    </row>
    <row r="2" spans="2:6" ht="66" customHeight="1">
      <c r="B2" s="77"/>
      <c r="D2" s="566"/>
      <c r="E2" s="566"/>
      <c r="F2" s="566"/>
    </row>
    <row r="3" spans="1:6" ht="20.25" customHeight="1">
      <c r="A3" s="2" t="s">
        <v>88</v>
      </c>
      <c r="B3" s="76"/>
      <c r="C3" s="12"/>
      <c r="D3" s="566" t="s">
        <v>89</v>
      </c>
      <c r="E3" s="566"/>
      <c r="F3" s="566"/>
    </row>
    <row r="4" spans="1:6" ht="12" customHeight="1">
      <c r="A4" s="18"/>
      <c r="B4" s="76"/>
      <c r="C4" s="78"/>
      <c r="D4" s="567"/>
      <c r="E4" s="567"/>
      <c r="F4" s="567"/>
    </row>
    <row r="5" spans="1:6" ht="28.5" customHeight="1">
      <c r="A5" s="203" t="s">
        <v>90</v>
      </c>
      <c r="B5" s="6"/>
      <c r="C5" s="6"/>
      <c r="D5" s="568" t="s">
        <v>547</v>
      </c>
      <c r="E5" s="568"/>
      <c r="F5" s="568"/>
    </row>
    <row r="6" spans="1:6" ht="18.75" customHeight="1">
      <c r="A6" s="12" t="s">
        <v>536</v>
      </c>
      <c r="B6" s="105"/>
      <c r="C6" s="12"/>
      <c r="D6" s="568" t="s">
        <v>548</v>
      </c>
      <c r="E6" s="568"/>
      <c r="F6" s="568"/>
    </row>
    <row r="7" spans="1:6" ht="12.75">
      <c r="A7" s="8"/>
      <c r="B7" s="106"/>
      <c r="C7" s="78"/>
      <c r="D7" s="8"/>
      <c r="E7" s="572"/>
      <c r="F7" s="572"/>
    </row>
    <row r="8" spans="1:6" ht="27" customHeight="1">
      <c r="A8" s="6" t="s">
        <v>542</v>
      </c>
      <c r="B8" s="6"/>
      <c r="D8" s="6" t="s">
        <v>543</v>
      </c>
      <c r="E8" s="6"/>
      <c r="F8" s="6"/>
    </row>
    <row r="9" spans="2:6" ht="12.75">
      <c r="B9" s="573"/>
      <c r="C9" s="573"/>
      <c r="D9" s="573"/>
      <c r="E9" s="573"/>
      <c r="F9" s="573"/>
    </row>
    <row r="10" ht="12.75" customHeight="1"/>
    <row r="11" spans="1:6" ht="54" customHeight="1">
      <c r="A11" s="574" t="s">
        <v>103</v>
      </c>
      <c r="B11" s="574"/>
      <c r="C11" s="574"/>
      <c r="D11" s="574"/>
      <c r="E11" s="574"/>
      <c r="F11" s="574"/>
    </row>
    <row r="12" spans="1:6" ht="25.5" customHeight="1">
      <c r="A12" s="575" t="s">
        <v>373</v>
      </c>
      <c r="B12" s="575"/>
      <c r="C12" s="575"/>
      <c r="D12" s="575"/>
      <c r="E12" s="575"/>
      <c r="F12" s="575"/>
    </row>
    <row r="13" spans="1:6" ht="24" customHeight="1">
      <c r="A13" s="513" t="s">
        <v>544</v>
      </c>
      <c r="B13" s="513"/>
      <c r="C13" s="513"/>
      <c r="D13" s="513"/>
      <c r="E13" s="513"/>
      <c r="F13" s="513"/>
    </row>
    <row r="14" ht="12.75" customHeight="1"/>
    <row r="15" spans="1:7" ht="27.75" customHeight="1">
      <c r="A15" s="107" t="s">
        <v>104</v>
      </c>
      <c r="B15" s="79" t="s">
        <v>4</v>
      </c>
      <c r="C15" s="79"/>
      <c r="D15" s="79"/>
      <c r="E15" s="79"/>
      <c r="F15" s="79"/>
      <c r="G15" s="79"/>
    </row>
    <row r="16" spans="1:6" ht="15.75">
      <c r="A16" s="108"/>
      <c r="B16" s="569" t="s">
        <v>105</v>
      </c>
      <c r="C16" s="569"/>
      <c r="D16" s="569"/>
      <c r="E16" s="569"/>
      <c r="F16" s="569"/>
    </row>
    <row r="17" spans="1:7" ht="28.5" customHeight="1">
      <c r="A17" s="109" t="s">
        <v>106</v>
      </c>
      <c r="B17" s="447" t="s">
        <v>5</v>
      </c>
      <c r="C17" s="447"/>
      <c r="D17" s="447"/>
      <c r="E17" s="447"/>
      <c r="F17" s="447"/>
      <c r="G17" s="447"/>
    </row>
    <row r="18" spans="1:6" ht="12.75" customHeight="1">
      <c r="A18" s="108"/>
      <c r="B18" s="110"/>
      <c r="C18" s="110"/>
      <c r="D18" s="110"/>
      <c r="E18" s="110"/>
      <c r="F18" s="110"/>
    </row>
    <row r="19" spans="1:6" ht="30.75" customHeight="1">
      <c r="A19" s="111" t="s">
        <v>107</v>
      </c>
      <c r="B19" s="570" t="s">
        <v>108</v>
      </c>
      <c r="C19" s="570"/>
      <c r="D19" s="570"/>
      <c r="E19" s="570"/>
      <c r="F19" s="570"/>
    </row>
    <row r="20" spans="1:6" ht="30.75" customHeight="1">
      <c r="A20" s="108" t="s">
        <v>109</v>
      </c>
      <c r="B20" s="571" t="s">
        <v>110</v>
      </c>
      <c r="C20" s="571"/>
      <c r="D20" s="571"/>
      <c r="E20" s="571"/>
      <c r="F20" s="571"/>
    </row>
    <row r="21" spans="1:6" ht="33" customHeight="1">
      <c r="A21" s="108" t="s">
        <v>111</v>
      </c>
      <c r="B21" s="110"/>
      <c r="C21" s="110"/>
      <c r="D21" s="110"/>
      <c r="E21" s="110"/>
      <c r="F21" s="110"/>
    </row>
    <row r="22" spans="2:6" ht="75.75" customHeight="1">
      <c r="B22" s="18"/>
      <c r="C22" s="18"/>
      <c r="D22" s="18"/>
      <c r="E22" s="18"/>
      <c r="F22" s="18"/>
    </row>
    <row r="23" spans="2:6" ht="348.75" customHeight="1">
      <c r="B23" s="18"/>
      <c r="C23" s="18"/>
      <c r="D23" s="18"/>
      <c r="E23" s="18"/>
      <c r="F23" s="18"/>
    </row>
    <row r="24" ht="28.5" customHeight="1"/>
    <row r="25" ht="40.5" customHeight="1"/>
    <row r="26" ht="15" customHeight="1"/>
    <row r="27" ht="24" customHeight="1"/>
    <row r="28" ht="33" customHeight="1"/>
    <row r="29" ht="51" customHeight="1"/>
    <row r="30" ht="39" customHeight="1"/>
    <row r="31" ht="53.25" customHeight="1"/>
    <row r="32" ht="26.25" customHeight="1"/>
    <row r="33" ht="60" customHeight="1"/>
    <row r="34" ht="57" customHeight="1"/>
    <row r="35" ht="36" customHeight="1"/>
    <row r="36" ht="27.75" customHeight="1"/>
    <row r="37" ht="21" customHeight="1"/>
    <row r="38" ht="27" customHeight="1"/>
    <row r="39" ht="6" customHeight="1"/>
    <row r="40" ht="14.25" customHeight="1"/>
    <row r="42" ht="17.25" customHeight="1"/>
    <row r="43" ht="14.25" customHeight="1"/>
  </sheetData>
  <sheetProtection/>
  <mergeCells count="15">
    <mergeCell ref="B16:F16"/>
    <mergeCell ref="B17:G17"/>
    <mergeCell ref="B19:F19"/>
    <mergeCell ref="B20:F20"/>
    <mergeCell ref="E7:F7"/>
    <mergeCell ref="B9:F9"/>
    <mergeCell ref="A11:F11"/>
    <mergeCell ref="A12:F12"/>
    <mergeCell ref="A13:F13"/>
    <mergeCell ref="D1:F1"/>
    <mergeCell ref="D2:F2"/>
    <mergeCell ref="D3:F3"/>
    <mergeCell ref="D4:F4"/>
    <mergeCell ref="D5:F5"/>
    <mergeCell ref="D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95" zoomScaleSheetLayoutView="95" workbookViewId="0" topLeftCell="A15">
      <selection activeCell="G15" sqref="G15"/>
    </sheetView>
  </sheetViews>
  <sheetFormatPr defaultColWidth="8.875" defaultRowHeight="12.75"/>
  <cols>
    <col min="1" max="1" width="36.75390625" style="2" customWidth="1"/>
    <col min="2" max="2" width="6.75390625" style="2" customWidth="1"/>
    <col min="3" max="3" width="9.00390625" style="2" customWidth="1"/>
    <col min="4" max="4" width="14.25390625" style="2" customWidth="1"/>
    <col min="5" max="5" width="8.875" style="2" customWidth="1"/>
    <col min="6" max="6" width="9.625" style="2" customWidth="1"/>
    <col min="7" max="7" width="13.875" style="2" customWidth="1"/>
    <col min="8" max="8" width="14.125" style="2" customWidth="1"/>
    <col min="9" max="9" width="13.875" style="2" customWidth="1"/>
    <col min="10" max="16384" width="8.875" style="2" customWidth="1"/>
  </cols>
  <sheetData>
    <row r="1" spans="1:9" ht="20.25" customHeight="1">
      <c r="A1" s="576" t="s">
        <v>112</v>
      </c>
      <c r="B1" s="576"/>
      <c r="C1" s="576"/>
      <c r="D1" s="576"/>
      <c r="E1" s="576"/>
      <c r="F1" s="576"/>
      <c r="G1" s="576"/>
      <c r="H1" s="576"/>
      <c r="I1" s="576"/>
    </row>
    <row r="2" spans="1:9" ht="24.75" customHeight="1">
      <c r="A2" s="577" t="s">
        <v>2</v>
      </c>
      <c r="B2" s="577" t="s">
        <v>1</v>
      </c>
      <c r="C2" s="577" t="s">
        <v>113</v>
      </c>
      <c r="D2" s="577"/>
      <c r="E2" s="577"/>
      <c r="F2" s="577" t="s">
        <v>114</v>
      </c>
      <c r="G2" s="577" t="s">
        <v>115</v>
      </c>
      <c r="H2" s="577"/>
      <c r="I2" s="577"/>
    </row>
    <row r="3" spans="1:9" ht="64.5" customHeight="1">
      <c r="A3" s="577"/>
      <c r="B3" s="577"/>
      <c r="C3" s="112" t="s">
        <v>116</v>
      </c>
      <c r="D3" s="112" t="s">
        <v>117</v>
      </c>
      <c r="E3" s="112" t="s">
        <v>118</v>
      </c>
      <c r="F3" s="577"/>
      <c r="G3" s="112" t="s">
        <v>374</v>
      </c>
      <c r="H3" s="112" t="s">
        <v>375</v>
      </c>
      <c r="I3" s="112" t="s">
        <v>376</v>
      </c>
    </row>
    <row r="4" spans="1:9" ht="15" customHeight="1">
      <c r="A4" s="113">
        <v>1</v>
      </c>
      <c r="B4" s="113">
        <v>2</v>
      </c>
      <c r="C4" s="113">
        <v>3</v>
      </c>
      <c r="D4" s="113">
        <v>4</v>
      </c>
      <c r="E4" s="113">
        <v>5</v>
      </c>
      <c r="F4" s="113">
        <v>6</v>
      </c>
      <c r="G4" s="113">
        <v>7</v>
      </c>
      <c r="H4" s="113">
        <v>8</v>
      </c>
      <c r="I4" s="113">
        <v>9</v>
      </c>
    </row>
    <row r="5" spans="1:9" ht="18" customHeight="1">
      <c r="A5" s="114" t="s">
        <v>119</v>
      </c>
      <c r="B5" s="113">
        <v>1</v>
      </c>
      <c r="C5" s="115" t="s">
        <v>307</v>
      </c>
      <c r="D5" s="115" t="s">
        <v>120</v>
      </c>
      <c r="E5" s="113">
        <v>111</v>
      </c>
      <c r="F5" s="116" t="s">
        <v>121</v>
      </c>
      <c r="G5" s="117">
        <v>6160313.42</v>
      </c>
      <c r="H5" s="117">
        <v>6165000</v>
      </c>
      <c r="I5" s="117">
        <v>6165000</v>
      </c>
    </row>
    <row r="6" spans="1:9" ht="42.75" customHeight="1">
      <c r="A6" s="118" t="s">
        <v>122</v>
      </c>
      <c r="B6" s="113">
        <v>2</v>
      </c>
      <c r="C6" s="115"/>
      <c r="D6" s="115"/>
      <c r="E6" s="113">
        <v>112</v>
      </c>
      <c r="F6" s="116" t="s">
        <v>121</v>
      </c>
      <c r="G6" s="117"/>
      <c r="H6" s="117"/>
      <c r="I6" s="117"/>
    </row>
    <row r="7" spans="1:9" ht="57" customHeight="1">
      <c r="A7" s="118" t="s">
        <v>123</v>
      </c>
      <c r="B7" s="113">
        <v>3</v>
      </c>
      <c r="C7" s="115" t="s">
        <v>307</v>
      </c>
      <c r="D7" s="115" t="s">
        <v>120</v>
      </c>
      <c r="E7" s="113">
        <v>119</v>
      </c>
      <c r="F7" s="116" t="s">
        <v>121</v>
      </c>
      <c r="G7" s="117">
        <v>1843516.13</v>
      </c>
      <c r="H7" s="117">
        <v>1862000</v>
      </c>
      <c r="I7" s="117">
        <v>1862000</v>
      </c>
    </row>
    <row r="8" spans="1:9" ht="42.75" customHeight="1">
      <c r="A8" s="118" t="s">
        <v>124</v>
      </c>
      <c r="B8" s="113">
        <v>4</v>
      </c>
      <c r="C8" s="115" t="s">
        <v>307</v>
      </c>
      <c r="D8" s="115" t="s">
        <v>125</v>
      </c>
      <c r="E8" s="113">
        <v>242</v>
      </c>
      <c r="F8" s="116" t="s">
        <v>121</v>
      </c>
      <c r="G8" s="117"/>
      <c r="H8" s="117"/>
      <c r="I8" s="117"/>
    </row>
    <row r="9" spans="1:9" ht="56.25" customHeight="1">
      <c r="A9" s="118" t="s">
        <v>126</v>
      </c>
      <c r="B9" s="113">
        <v>5</v>
      </c>
      <c r="C9" s="119"/>
      <c r="D9" s="120"/>
      <c r="E9" s="113">
        <v>243</v>
      </c>
      <c r="F9" s="116" t="s">
        <v>121</v>
      </c>
      <c r="G9" s="117"/>
      <c r="H9" s="117"/>
      <c r="I9" s="117"/>
    </row>
    <row r="10" spans="1:9" ht="18.75" customHeight="1">
      <c r="A10" s="118" t="s">
        <v>127</v>
      </c>
      <c r="B10" s="113">
        <v>6</v>
      </c>
      <c r="C10" s="115" t="s">
        <v>307</v>
      </c>
      <c r="D10" s="115" t="s">
        <v>125</v>
      </c>
      <c r="E10" s="113">
        <v>244</v>
      </c>
      <c r="F10" s="116" t="s">
        <v>121</v>
      </c>
      <c r="G10" s="117">
        <v>347800</v>
      </c>
      <c r="H10" s="117">
        <v>331000</v>
      </c>
      <c r="I10" s="117">
        <v>331000</v>
      </c>
    </row>
    <row r="11" spans="1:9" ht="18.75" customHeight="1">
      <c r="A11" s="118" t="s">
        <v>127</v>
      </c>
      <c r="B11" s="113">
        <v>7</v>
      </c>
      <c r="C11" s="115" t="s">
        <v>307</v>
      </c>
      <c r="D11" s="115" t="s">
        <v>128</v>
      </c>
      <c r="E11" s="113">
        <v>244</v>
      </c>
      <c r="F11" s="116" t="s">
        <v>129</v>
      </c>
      <c r="G11" s="117">
        <v>227403.13</v>
      </c>
      <c r="H11" s="117"/>
      <c r="I11" s="117"/>
    </row>
    <row r="12" spans="1:9" ht="18.75" customHeight="1">
      <c r="A12" s="118" t="s">
        <v>127</v>
      </c>
      <c r="B12" s="113">
        <v>8</v>
      </c>
      <c r="C12" s="115" t="s">
        <v>307</v>
      </c>
      <c r="D12" s="115" t="s">
        <v>369</v>
      </c>
      <c r="E12" s="113">
        <v>244</v>
      </c>
      <c r="F12" s="116" t="s">
        <v>121</v>
      </c>
      <c r="G12" s="117">
        <v>321132.24</v>
      </c>
      <c r="H12" s="117"/>
      <c r="I12" s="117"/>
    </row>
    <row r="13" spans="1:9" ht="18.75" customHeight="1">
      <c r="A13" s="114" t="s">
        <v>119</v>
      </c>
      <c r="B13" s="113">
        <v>9</v>
      </c>
      <c r="C13" s="115" t="s">
        <v>307</v>
      </c>
      <c r="D13" s="115" t="s">
        <v>377</v>
      </c>
      <c r="E13" s="113">
        <v>111</v>
      </c>
      <c r="F13" s="116" t="s">
        <v>121</v>
      </c>
      <c r="G13" s="117">
        <v>553161.33</v>
      </c>
      <c r="H13" s="117">
        <v>506000</v>
      </c>
      <c r="I13" s="117"/>
    </row>
    <row r="14" spans="1:9" ht="58.5" customHeight="1">
      <c r="A14" s="118" t="s">
        <v>123</v>
      </c>
      <c r="B14" s="113">
        <v>10</v>
      </c>
      <c r="C14" s="115" t="s">
        <v>307</v>
      </c>
      <c r="D14" s="115" t="s">
        <v>377</v>
      </c>
      <c r="E14" s="113">
        <v>119</v>
      </c>
      <c r="F14" s="116" t="s">
        <v>121</v>
      </c>
      <c r="G14" s="117">
        <v>167054.71</v>
      </c>
      <c r="H14" s="117">
        <v>153000</v>
      </c>
      <c r="I14" s="117"/>
    </row>
    <row r="15" spans="1:9" ht="17.25" customHeight="1">
      <c r="A15" s="118" t="s">
        <v>127</v>
      </c>
      <c r="B15" s="113">
        <v>11</v>
      </c>
      <c r="C15" s="115" t="s">
        <v>307</v>
      </c>
      <c r="D15" s="115" t="s">
        <v>496</v>
      </c>
      <c r="E15" s="113">
        <v>244</v>
      </c>
      <c r="F15" s="116" t="s">
        <v>121</v>
      </c>
      <c r="G15" s="117" t="s">
        <v>546</v>
      </c>
      <c r="H15" s="117"/>
      <c r="I15" s="117"/>
    </row>
    <row r="16" spans="1:9" ht="57" customHeight="1">
      <c r="A16" s="118" t="s">
        <v>130</v>
      </c>
      <c r="B16" s="113">
        <v>12</v>
      </c>
      <c r="C16" s="115" t="s">
        <v>307</v>
      </c>
      <c r="D16" s="115"/>
      <c r="E16" s="113">
        <v>414</v>
      </c>
      <c r="F16" s="116" t="s">
        <v>121</v>
      </c>
      <c r="G16" s="117"/>
      <c r="H16" s="117"/>
      <c r="I16" s="117"/>
    </row>
    <row r="17" spans="1:9" ht="19.5" customHeight="1">
      <c r="A17" s="114" t="s">
        <v>119</v>
      </c>
      <c r="B17" s="113">
        <v>13</v>
      </c>
      <c r="C17" s="120" t="s">
        <v>308</v>
      </c>
      <c r="D17" s="115" t="s">
        <v>251</v>
      </c>
      <c r="E17" s="113">
        <v>111</v>
      </c>
      <c r="F17" s="116" t="s">
        <v>121</v>
      </c>
      <c r="G17" s="117">
        <v>6328.73</v>
      </c>
      <c r="H17" s="117"/>
      <c r="I17" s="117"/>
    </row>
    <row r="18" spans="1:9" ht="60.75" customHeight="1">
      <c r="A18" s="118" t="s">
        <v>123</v>
      </c>
      <c r="B18" s="113">
        <v>14</v>
      </c>
      <c r="C18" s="120" t="s">
        <v>308</v>
      </c>
      <c r="D18" s="115" t="s">
        <v>251</v>
      </c>
      <c r="E18" s="113">
        <v>119</v>
      </c>
      <c r="F18" s="116" t="s">
        <v>121</v>
      </c>
      <c r="G18" s="117">
        <v>1911.27</v>
      </c>
      <c r="H18" s="117"/>
      <c r="I18" s="117"/>
    </row>
    <row r="19" spans="1:9" ht="18.75" customHeight="1">
      <c r="A19" s="118" t="s">
        <v>127</v>
      </c>
      <c r="B19" s="113">
        <v>15</v>
      </c>
      <c r="C19" s="120" t="s">
        <v>308</v>
      </c>
      <c r="D19" s="115" t="s">
        <v>251</v>
      </c>
      <c r="E19" s="113">
        <v>244</v>
      </c>
      <c r="F19" s="116" t="s">
        <v>121</v>
      </c>
      <c r="G19" s="117">
        <v>115800</v>
      </c>
      <c r="H19" s="117"/>
      <c r="I19" s="117"/>
    </row>
    <row r="20" spans="1:9" ht="18.75" customHeight="1">
      <c r="A20" s="118" t="s">
        <v>127</v>
      </c>
      <c r="B20" s="113">
        <v>16</v>
      </c>
      <c r="C20" s="120" t="s">
        <v>337</v>
      </c>
      <c r="D20" s="115" t="s">
        <v>128</v>
      </c>
      <c r="E20" s="113">
        <v>321</v>
      </c>
      <c r="F20" s="116" t="s">
        <v>121</v>
      </c>
      <c r="G20" s="117">
        <v>47093.7</v>
      </c>
      <c r="H20" s="117"/>
      <c r="I20" s="117"/>
    </row>
    <row r="21" spans="1:9" ht="15" customHeight="1">
      <c r="A21" s="121" t="s">
        <v>131</v>
      </c>
      <c r="B21" s="113">
        <v>17</v>
      </c>
      <c r="C21" s="113" t="s">
        <v>121</v>
      </c>
      <c r="D21" s="113" t="s">
        <v>121</v>
      </c>
      <c r="E21" s="113" t="s">
        <v>121</v>
      </c>
      <c r="F21" s="116" t="s">
        <v>121</v>
      </c>
      <c r="G21" s="122">
        <f>SUM(G5:G20)</f>
        <v>9791514.66</v>
      </c>
      <c r="H21" s="122">
        <f>SUM(H5:H16)</f>
        <v>9017000</v>
      </c>
      <c r="I21" s="122">
        <f>SUM(I5:I16)</f>
        <v>8358000</v>
      </c>
    </row>
    <row r="22" spans="1:9" ht="17.25" customHeight="1">
      <c r="A22" s="578" t="s">
        <v>132</v>
      </c>
      <c r="B22" s="578"/>
      <c r="C22" s="578"/>
      <c r="D22" s="578"/>
      <c r="E22" s="578"/>
      <c r="F22" s="578"/>
      <c r="G22" s="578"/>
      <c r="H22" s="578"/>
      <c r="I22" s="579"/>
    </row>
    <row r="23" spans="1:9" ht="25.5" customHeight="1">
      <c r="A23" s="580" t="s">
        <v>2</v>
      </c>
      <c r="B23" s="580" t="s">
        <v>1</v>
      </c>
      <c r="C23" s="582" t="s">
        <v>113</v>
      </c>
      <c r="D23" s="583"/>
      <c r="E23" s="584"/>
      <c r="F23" s="580" t="s">
        <v>114</v>
      </c>
      <c r="G23" s="582" t="s">
        <v>115</v>
      </c>
      <c r="H23" s="583"/>
      <c r="I23" s="584"/>
    </row>
    <row r="24" spans="1:9" ht="65.25" customHeight="1">
      <c r="A24" s="581"/>
      <c r="B24" s="581"/>
      <c r="C24" s="112" t="s">
        <v>116</v>
      </c>
      <c r="D24" s="112" t="s">
        <v>117</v>
      </c>
      <c r="E24" s="112" t="s">
        <v>118</v>
      </c>
      <c r="F24" s="581"/>
      <c r="G24" s="112" t="s">
        <v>315</v>
      </c>
      <c r="H24" s="112" t="s">
        <v>316</v>
      </c>
      <c r="I24" s="112" t="s">
        <v>317</v>
      </c>
    </row>
    <row r="25" spans="1:9" ht="12" customHeight="1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</row>
    <row r="26" spans="1:9" ht="16.5" customHeight="1">
      <c r="A26" s="114" t="s">
        <v>119</v>
      </c>
      <c r="B26" s="113">
        <v>18</v>
      </c>
      <c r="C26" s="115" t="s">
        <v>307</v>
      </c>
      <c r="D26" s="115" t="s">
        <v>133</v>
      </c>
      <c r="E26" s="113">
        <v>111</v>
      </c>
      <c r="F26" s="116" t="s">
        <v>121</v>
      </c>
      <c r="G26" s="117">
        <v>2254817</v>
      </c>
      <c r="H26" s="117">
        <v>2258000</v>
      </c>
      <c r="I26" s="117">
        <v>2258000</v>
      </c>
    </row>
    <row r="27" spans="1:9" s="80" customFormat="1" ht="27" customHeight="1">
      <c r="A27" s="118" t="s">
        <v>122</v>
      </c>
      <c r="B27" s="113">
        <v>19</v>
      </c>
      <c r="C27" s="115" t="s">
        <v>307</v>
      </c>
      <c r="D27" s="115" t="s">
        <v>133</v>
      </c>
      <c r="E27" s="113">
        <v>112</v>
      </c>
      <c r="F27" s="116" t="s">
        <v>121</v>
      </c>
      <c r="G27" s="117">
        <v>3187</v>
      </c>
      <c r="H27" s="117">
        <v>1900</v>
      </c>
      <c r="I27" s="117">
        <v>1900</v>
      </c>
    </row>
    <row r="28" spans="1:9" ht="59.25" customHeight="1">
      <c r="A28" s="118" t="s">
        <v>123</v>
      </c>
      <c r="B28" s="113">
        <v>20</v>
      </c>
      <c r="C28" s="115" t="s">
        <v>307</v>
      </c>
      <c r="D28" s="115" t="s">
        <v>133</v>
      </c>
      <c r="E28" s="113">
        <v>119</v>
      </c>
      <c r="F28" s="116" t="s">
        <v>121</v>
      </c>
      <c r="G28" s="117">
        <v>675026</v>
      </c>
      <c r="H28" s="117">
        <v>682000</v>
      </c>
      <c r="I28" s="117">
        <v>682000</v>
      </c>
    </row>
    <row r="29" spans="1:9" ht="43.5" customHeight="1">
      <c r="A29" s="118" t="s">
        <v>124</v>
      </c>
      <c r="B29" s="113">
        <v>21</v>
      </c>
      <c r="C29" s="115" t="s">
        <v>307</v>
      </c>
      <c r="D29" s="115" t="s">
        <v>133</v>
      </c>
      <c r="E29" s="113">
        <v>242</v>
      </c>
      <c r="F29" s="116" t="s">
        <v>121</v>
      </c>
      <c r="G29" s="117"/>
      <c r="H29" s="117"/>
      <c r="I29" s="117"/>
    </row>
    <row r="30" spans="1:9" ht="60">
      <c r="A30" s="118" t="s">
        <v>126</v>
      </c>
      <c r="B30" s="113">
        <v>22</v>
      </c>
      <c r="C30" s="119"/>
      <c r="D30" s="120"/>
      <c r="E30" s="113">
        <v>243</v>
      </c>
      <c r="F30" s="116" t="s">
        <v>121</v>
      </c>
      <c r="G30" s="117"/>
      <c r="H30" s="117"/>
      <c r="I30" s="117"/>
    </row>
    <row r="31" spans="1:9" ht="16.5" customHeight="1">
      <c r="A31" s="118" t="s">
        <v>127</v>
      </c>
      <c r="B31" s="113">
        <v>23</v>
      </c>
      <c r="C31" s="115" t="s">
        <v>307</v>
      </c>
      <c r="D31" s="115" t="s">
        <v>133</v>
      </c>
      <c r="E31" s="113">
        <v>244</v>
      </c>
      <c r="F31" s="116" t="s">
        <v>121</v>
      </c>
      <c r="G31" s="117">
        <v>1094414.7</v>
      </c>
      <c r="H31" s="117">
        <v>693000</v>
      </c>
      <c r="I31" s="117">
        <v>693000</v>
      </c>
    </row>
    <row r="32" spans="1:9" ht="60">
      <c r="A32" s="118" t="s">
        <v>130</v>
      </c>
      <c r="B32" s="113">
        <v>24</v>
      </c>
      <c r="C32" s="113"/>
      <c r="D32" s="115"/>
      <c r="E32" s="113">
        <v>414</v>
      </c>
      <c r="F32" s="116" t="s">
        <v>121</v>
      </c>
      <c r="G32" s="117"/>
      <c r="H32" s="117"/>
      <c r="I32" s="117"/>
    </row>
    <row r="33" spans="1:9" ht="56.25" customHeight="1">
      <c r="A33" s="118" t="s">
        <v>134</v>
      </c>
      <c r="B33" s="113">
        <v>25</v>
      </c>
      <c r="C33" s="113"/>
      <c r="D33" s="115"/>
      <c r="E33" s="113">
        <v>831</v>
      </c>
      <c r="F33" s="116" t="s">
        <v>121</v>
      </c>
      <c r="G33" s="117"/>
      <c r="H33" s="117"/>
      <c r="I33" s="117"/>
    </row>
    <row r="34" spans="1:9" ht="30">
      <c r="A34" s="118" t="s">
        <v>135</v>
      </c>
      <c r="B34" s="113">
        <v>26</v>
      </c>
      <c r="C34" s="115" t="s">
        <v>307</v>
      </c>
      <c r="D34" s="115" t="s">
        <v>133</v>
      </c>
      <c r="E34" s="113">
        <v>851</v>
      </c>
      <c r="F34" s="116" t="s">
        <v>121</v>
      </c>
      <c r="G34" s="117">
        <v>387945</v>
      </c>
      <c r="H34" s="117">
        <v>400000</v>
      </c>
      <c r="I34" s="117">
        <v>400000</v>
      </c>
    </row>
    <row r="35" spans="1:9" ht="15">
      <c r="A35" s="118" t="s">
        <v>136</v>
      </c>
      <c r="B35" s="113">
        <v>27</v>
      </c>
      <c r="C35" s="115" t="s">
        <v>307</v>
      </c>
      <c r="D35" s="115" t="s">
        <v>133</v>
      </c>
      <c r="E35" s="113">
        <v>852</v>
      </c>
      <c r="F35" s="116" t="s">
        <v>121</v>
      </c>
      <c r="G35" s="117">
        <v>0</v>
      </c>
      <c r="H35" s="117">
        <v>3000</v>
      </c>
      <c r="I35" s="117">
        <v>3000</v>
      </c>
    </row>
    <row r="36" spans="1:9" ht="15">
      <c r="A36" s="118" t="s">
        <v>137</v>
      </c>
      <c r="B36" s="113">
        <v>28</v>
      </c>
      <c r="C36" s="115" t="s">
        <v>307</v>
      </c>
      <c r="D36" s="120" t="s">
        <v>133</v>
      </c>
      <c r="E36" s="113">
        <v>853</v>
      </c>
      <c r="F36" s="116" t="s">
        <v>121</v>
      </c>
      <c r="G36" s="117"/>
      <c r="H36" s="117"/>
      <c r="I36" s="117"/>
    </row>
    <row r="37" spans="1:9" ht="15">
      <c r="A37" s="118" t="s">
        <v>127</v>
      </c>
      <c r="B37" s="113">
        <v>29</v>
      </c>
      <c r="C37" s="115" t="s">
        <v>307</v>
      </c>
      <c r="D37" s="120" t="s">
        <v>138</v>
      </c>
      <c r="E37" s="113">
        <v>244</v>
      </c>
      <c r="F37" s="116" t="s">
        <v>129</v>
      </c>
      <c r="G37" s="117">
        <v>21874.22</v>
      </c>
      <c r="H37" s="117">
        <v>367502.82</v>
      </c>
      <c r="I37" s="117">
        <v>367502.82</v>
      </c>
    </row>
    <row r="38" spans="1:9" ht="15">
      <c r="A38" s="118" t="s">
        <v>127</v>
      </c>
      <c r="B38" s="113">
        <v>30</v>
      </c>
      <c r="C38" s="115" t="s">
        <v>307</v>
      </c>
      <c r="D38" s="120" t="s">
        <v>138</v>
      </c>
      <c r="E38" s="113">
        <v>247</v>
      </c>
      <c r="F38" s="116" t="s">
        <v>121</v>
      </c>
      <c r="G38" s="117">
        <v>1997625.15</v>
      </c>
      <c r="H38" s="117">
        <v>1382497.18</v>
      </c>
      <c r="I38" s="117">
        <v>1382497.18</v>
      </c>
    </row>
    <row r="39" spans="1:9" ht="15">
      <c r="A39" s="118" t="s">
        <v>127</v>
      </c>
      <c r="B39" s="113">
        <v>31</v>
      </c>
      <c r="C39" s="115" t="s">
        <v>307</v>
      </c>
      <c r="D39" s="120" t="s">
        <v>378</v>
      </c>
      <c r="E39" s="113">
        <v>244</v>
      </c>
      <c r="F39" s="116" t="s">
        <v>129</v>
      </c>
      <c r="G39" s="117">
        <v>140129.69</v>
      </c>
      <c r="H39" s="117">
        <v>105000</v>
      </c>
      <c r="I39" s="117">
        <v>105000</v>
      </c>
    </row>
    <row r="40" spans="1:9" ht="15">
      <c r="A40" s="118" t="s">
        <v>127</v>
      </c>
      <c r="B40" s="113">
        <v>32</v>
      </c>
      <c r="C40" s="115" t="s">
        <v>307</v>
      </c>
      <c r="D40" s="120" t="s">
        <v>139</v>
      </c>
      <c r="E40" s="113">
        <v>244</v>
      </c>
      <c r="F40" s="116" t="s">
        <v>129</v>
      </c>
      <c r="G40" s="117"/>
      <c r="H40" s="117"/>
      <c r="I40" s="117"/>
    </row>
    <row r="41" spans="1:9" ht="48" customHeight="1">
      <c r="A41" s="118" t="s">
        <v>126</v>
      </c>
      <c r="B41" s="113">
        <v>33</v>
      </c>
      <c r="C41" s="115" t="s">
        <v>307</v>
      </c>
      <c r="D41" s="120" t="s">
        <v>341</v>
      </c>
      <c r="E41" s="113">
        <v>243</v>
      </c>
      <c r="F41" s="116" t="s">
        <v>121</v>
      </c>
      <c r="G41" s="117">
        <v>90497</v>
      </c>
      <c r="H41" s="117"/>
      <c r="I41" s="117"/>
    </row>
    <row r="42" spans="1:9" ht="18" customHeight="1">
      <c r="A42" s="118" t="s">
        <v>127</v>
      </c>
      <c r="B42" s="113">
        <v>34</v>
      </c>
      <c r="C42" s="115" t="s">
        <v>307</v>
      </c>
      <c r="D42" s="120" t="s">
        <v>497</v>
      </c>
      <c r="E42" s="113">
        <v>244</v>
      </c>
      <c r="F42" s="116" t="s">
        <v>121</v>
      </c>
      <c r="G42" s="117">
        <v>109765</v>
      </c>
      <c r="H42" s="117"/>
      <c r="I42" s="117"/>
    </row>
    <row r="43" spans="1:9" ht="30">
      <c r="A43" s="118" t="s">
        <v>252</v>
      </c>
      <c r="B43" s="113">
        <v>35</v>
      </c>
      <c r="C43" s="120" t="s">
        <v>308</v>
      </c>
      <c r="D43" s="120" t="s">
        <v>253</v>
      </c>
      <c r="E43" s="113">
        <v>244</v>
      </c>
      <c r="F43" s="116" t="s">
        <v>121</v>
      </c>
      <c r="G43" s="117">
        <v>11000</v>
      </c>
      <c r="H43" s="117"/>
      <c r="I43" s="117"/>
    </row>
    <row r="44" spans="1:9" ht="15">
      <c r="A44" s="118" t="s">
        <v>127</v>
      </c>
      <c r="B44" s="113">
        <v>36</v>
      </c>
      <c r="C44" s="120" t="s">
        <v>308</v>
      </c>
      <c r="D44" s="120" t="s">
        <v>254</v>
      </c>
      <c r="E44" s="113">
        <v>244</v>
      </c>
      <c r="F44" s="116" t="s">
        <v>121</v>
      </c>
      <c r="G44" s="117">
        <v>5520</v>
      </c>
      <c r="H44" s="117"/>
      <c r="I44" s="117"/>
    </row>
    <row r="45" spans="1:9" ht="15">
      <c r="A45" s="121" t="s">
        <v>140</v>
      </c>
      <c r="B45" s="113">
        <v>37</v>
      </c>
      <c r="C45" s="113" t="s">
        <v>121</v>
      </c>
      <c r="D45" s="113" t="s">
        <v>121</v>
      </c>
      <c r="E45" s="113" t="s">
        <v>121</v>
      </c>
      <c r="F45" s="116" t="s">
        <v>121</v>
      </c>
      <c r="G45" s="122">
        <f>SUM(G26:G44)</f>
        <v>6791800.760000001</v>
      </c>
      <c r="H45" s="122">
        <f>SUM(H26:H39)</f>
        <v>5892900</v>
      </c>
      <c r="I45" s="122">
        <f>SUM(I26:I39)</f>
        <v>5892900</v>
      </c>
    </row>
    <row r="46" spans="1:9" ht="14.25">
      <c r="A46" s="578" t="s">
        <v>143</v>
      </c>
      <c r="B46" s="578"/>
      <c r="C46" s="578"/>
      <c r="D46" s="578"/>
      <c r="E46" s="578"/>
      <c r="F46" s="578"/>
      <c r="G46" s="578"/>
      <c r="H46" s="578"/>
      <c r="I46" s="579"/>
    </row>
    <row r="47" spans="1:9" ht="15">
      <c r="A47" s="121" t="s">
        <v>131</v>
      </c>
      <c r="B47" s="113">
        <v>38</v>
      </c>
      <c r="C47" s="113" t="s">
        <v>121</v>
      </c>
      <c r="D47" s="113" t="s">
        <v>121</v>
      </c>
      <c r="E47" s="113" t="s">
        <v>121</v>
      </c>
      <c r="F47" s="116" t="s">
        <v>121</v>
      </c>
      <c r="G47" s="122">
        <f>G21+G45</f>
        <v>16583315.420000002</v>
      </c>
      <c r="H47" s="122">
        <f>H21+H45</f>
        <v>14909900</v>
      </c>
      <c r="I47" s="122">
        <f>I21+I45</f>
        <v>14250900</v>
      </c>
    </row>
    <row r="48" spans="1:9" ht="22.5" customHeight="1">
      <c r="A48" s="586" t="s">
        <v>141</v>
      </c>
      <c r="B48" s="586"/>
      <c r="C48" s="586"/>
      <c r="D48" s="586"/>
      <c r="E48" s="586"/>
      <c r="F48" s="586"/>
      <c r="G48" s="586"/>
      <c r="H48" s="586"/>
      <c r="I48" s="586"/>
    </row>
    <row r="49" spans="1:8" ht="12.75">
      <c r="A49" s="587" t="s">
        <v>344</v>
      </c>
      <c r="B49" s="587"/>
      <c r="C49" s="587"/>
      <c r="D49" s="587"/>
      <c r="E49" s="587"/>
      <c r="F49" s="587"/>
      <c r="G49" s="587"/>
      <c r="H49" s="587"/>
    </row>
    <row r="50" spans="1:8" ht="12.75">
      <c r="A50" s="123" t="s">
        <v>85</v>
      </c>
      <c r="B50" s="123"/>
      <c r="C50" s="123"/>
      <c r="D50" s="55"/>
      <c r="E50" s="588"/>
      <c r="F50" s="588"/>
      <c r="G50" s="588"/>
      <c r="H50" s="55"/>
    </row>
    <row r="51" spans="1:9" ht="12.75">
      <c r="A51" s="419" t="s">
        <v>142</v>
      </c>
      <c r="B51" s="419"/>
      <c r="C51" s="419"/>
      <c r="D51" s="419"/>
      <c r="E51" s="419"/>
      <c r="F51" s="419"/>
      <c r="G51" s="419"/>
      <c r="H51" s="419"/>
      <c r="I51" s="419"/>
    </row>
    <row r="52" spans="1:8" ht="12.75">
      <c r="A52" s="97"/>
      <c r="B52" s="97"/>
      <c r="C52" s="97"/>
      <c r="D52" s="585"/>
      <c r="E52" s="585"/>
      <c r="F52" s="585"/>
      <c r="G52" s="585"/>
      <c r="H52" s="585"/>
    </row>
    <row r="53" ht="12.75">
      <c r="A53" s="2" t="s">
        <v>545</v>
      </c>
    </row>
  </sheetData>
  <sheetProtection/>
  <mergeCells count="18">
    <mergeCell ref="D52:H52"/>
    <mergeCell ref="A46:I46"/>
    <mergeCell ref="A48:I48"/>
    <mergeCell ref="A49:H49"/>
    <mergeCell ref="E50:G50"/>
    <mergeCell ref="A51:I51"/>
    <mergeCell ref="A22:I22"/>
    <mergeCell ref="A23:A24"/>
    <mergeCell ref="B23:B24"/>
    <mergeCell ref="C23:E23"/>
    <mergeCell ref="F23:F24"/>
    <mergeCell ref="G23:I23"/>
    <mergeCell ref="A1:I1"/>
    <mergeCell ref="A2:A3"/>
    <mergeCell ref="B2:B3"/>
    <mergeCell ref="C2:E2"/>
    <mergeCell ref="F2:F3"/>
    <mergeCell ref="G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3"/>
  <sheetViews>
    <sheetView zoomScalePageLayoutView="0" workbookViewId="0" topLeftCell="A89">
      <selection activeCell="I99" sqref="I99:J99"/>
    </sheetView>
  </sheetViews>
  <sheetFormatPr defaultColWidth="9.00390625" defaultRowHeight="12.75"/>
  <cols>
    <col min="3" max="3" width="10.375" style="0" customWidth="1"/>
    <col min="6" max="6" width="9.625" style="0" customWidth="1"/>
    <col min="8" max="8" width="9.875" style="0" customWidth="1"/>
    <col min="9" max="9" width="10.25390625" style="0" customWidth="1"/>
    <col min="14" max="14" width="9.75390625" style="0" customWidth="1"/>
    <col min="23" max="23" width="9.75390625" style="0" customWidth="1"/>
    <col min="32" max="32" width="9.75390625" style="0" customWidth="1"/>
  </cols>
  <sheetData>
    <row r="1" spans="1:10" ht="12.75">
      <c r="A1" s="7"/>
      <c r="B1" s="7"/>
      <c r="C1" s="7"/>
      <c r="D1" s="7"/>
      <c r="F1" s="6"/>
      <c r="G1" s="6"/>
      <c r="H1" s="729" t="s">
        <v>297</v>
      </c>
      <c r="I1" s="729"/>
      <c r="J1" s="729"/>
    </row>
    <row r="2" spans="1:10" ht="12.75">
      <c r="A2" s="7"/>
      <c r="B2" s="7"/>
      <c r="C2" s="7"/>
      <c r="D2" s="7"/>
      <c r="E2" s="7"/>
      <c r="F2" s="7"/>
      <c r="G2" s="7"/>
      <c r="H2" s="729" t="s">
        <v>298</v>
      </c>
      <c r="I2" s="729"/>
      <c r="J2" s="729"/>
    </row>
    <row r="3" spans="1:9" ht="15.75">
      <c r="A3" s="322" t="s">
        <v>91</v>
      </c>
      <c r="B3" s="322"/>
      <c r="C3" s="322"/>
      <c r="D3" s="322"/>
      <c r="E3" s="322"/>
      <c r="F3" s="322"/>
      <c r="G3" s="322"/>
      <c r="H3" s="322"/>
      <c r="I3" s="322"/>
    </row>
    <row r="4" spans="1:9" ht="15.75">
      <c r="A4" s="322" t="s">
        <v>92</v>
      </c>
      <c r="B4" s="322"/>
      <c r="C4" s="322"/>
      <c r="D4" s="322"/>
      <c r="E4" s="322"/>
      <c r="F4" s="322"/>
      <c r="G4" s="322"/>
      <c r="H4" s="322"/>
      <c r="I4" s="322"/>
    </row>
    <row r="5" spans="1:9" ht="15.75">
      <c r="A5" s="322" t="s">
        <v>144</v>
      </c>
      <c r="B5" s="322"/>
      <c r="C5" s="322"/>
      <c r="D5" s="322"/>
      <c r="E5" s="322"/>
      <c r="F5" s="322"/>
      <c r="G5" s="322"/>
      <c r="H5" s="322"/>
      <c r="I5" s="322"/>
    </row>
    <row r="6" spans="1:9" ht="15.75">
      <c r="A6" s="322" t="s">
        <v>433</v>
      </c>
      <c r="B6" s="322"/>
      <c r="C6" s="322"/>
      <c r="D6" s="322"/>
      <c r="E6" s="322"/>
      <c r="F6" s="322"/>
      <c r="G6" s="322"/>
      <c r="H6" s="322"/>
      <c r="I6" s="322"/>
    </row>
    <row r="7" spans="1:9" ht="12.75">
      <c r="A7" s="715"/>
      <c r="B7" s="715"/>
      <c r="C7" s="715"/>
      <c r="D7" s="715"/>
      <c r="E7" s="715"/>
      <c r="F7" s="715"/>
      <c r="G7" s="715"/>
      <c r="H7" s="716"/>
      <c r="I7" s="167"/>
    </row>
    <row r="8" spans="1:9" ht="12.75">
      <c r="A8" s="7"/>
      <c r="B8" s="7"/>
      <c r="C8" s="7"/>
      <c r="D8" s="7"/>
      <c r="E8" s="7"/>
      <c r="F8" s="7"/>
      <c r="G8" s="7"/>
      <c r="H8" s="7"/>
      <c r="I8" s="167"/>
    </row>
    <row r="9" spans="1:10" ht="15.75">
      <c r="A9" s="717" t="s">
        <v>294</v>
      </c>
      <c r="B9" s="718"/>
      <c r="C9" s="718"/>
      <c r="D9" s="718"/>
      <c r="E9" s="718"/>
      <c r="F9" s="718"/>
      <c r="G9" s="718"/>
      <c r="H9" s="718"/>
      <c r="I9" s="718"/>
      <c r="J9" s="718"/>
    </row>
    <row r="10" spans="1:9" ht="19.5" customHeight="1">
      <c r="A10" s="7"/>
      <c r="B10" s="168" t="s">
        <v>255</v>
      </c>
      <c r="C10" s="719"/>
      <c r="D10" s="719"/>
      <c r="E10" s="719"/>
      <c r="F10" s="719"/>
      <c r="G10" s="719"/>
      <c r="H10" s="719"/>
      <c r="I10" s="169"/>
    </row>
    <row r="11" spans="1:9" ht="23.25" customHeight="1">
      <c r="A11" s="7"/>
      <c r="B11" s="7" t="s">
        <v>256</v>
      </c>
      <c r="C11" s="7"/>
      <c r="D11" s="7"/>
      <c r="E11" s="7"/>
      <c r="F11" s="7"/>
      <c r="G11" s="7"/>
      <c r="H11" s="7"/>
      <c r="I11" s="169"/>
    </row>
    <row r="12" spans="1:9" ht="12.75">
      <c r="A12" s="7"/>
      <c r="B12" s="7"/>
      <c r="C12" s="7"/>
      <c r="D12" s="7"/>
      <c r="E12" s="7"/>
      <c r="F12" s="7"/>
      <c r="G12" s="7"/>
      <c r="H12" s="7"/>
      <c r="I12" s="169"/>
    </row>
    <row r="13" spans="1:9" ht="24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9" ht="24" customHeight="1">
      <c r="A14" s="7"/>
      <c r="B14" s="7"/>
      <c r="C14" s="134" t="s">
        <v>7</v>
      </c>
      <c r="D14" s="170"/>
      <c r="E14" s="170"/>
      <c r="F14" s="170"/>
      <c r="G14" s="7"/>
      <c r="H14" s="7"/>
      <c r="I14" s="7"/>
    </row>
    <row r="15" spans="1:10" ht="24" customHeight="1">
      <c r="A15" s="720" t="s">
        <v>2</v>
      </c>
      <c r="B15" s="721"/>
      <c r="C15" s="722"/>
      <c r="D15" s="726" t="s">
        <v>1</v>
      </c>
      <c r="E15" s="345" t="s">
        <v>257</v>
      </c>
      <c r="F15" s="345"/>
      <c r="G15" s="345"/>
      <c r="H15" s="345"/>
      <c r="I15" s="345"/>
      <c r="J15" s="726" t="s">
        <v>258</v>
      </c>
    </row>
    <row r="16" spans="1:10" ht="24" customHeight="1">
      <c r="A16" s="723"/>
      <c r="B16" s="724"/>
      <c r="C16" s="725"/>
      <c r="D16" s="727"/>
      <c r="E16" s="171" t="s">
        <v>259</v>
      </c>
      <c r="F16" s="171" t="s">
        <v>336</v>
      </c>
      <c r="G16" s="171"/>
      <c r="H16" s="171"/>
      <c r="I16" s="172"/>
      <c r="J16" s="728"/>
    </row>
    <row r="17" spans="1:10" ht="15.75" customHeight="1">
      <c r="A17" s="537">
        <v>1</v>
      </c>
      <c r="B17" s="603"/>
      <c r="C17" s="538"/>
      <c r="D17" s="26">
        <v>2</v>
      </c>
      <c r="E17" s="26">
        <v>3</v>
      </c>
      <c r="F17" s="26">
        <v>4</v>
      </c>
      <c r="G17" s="26">
        <v>5</v>
      </c>
      <c r="H17" s="26">
        <v>6</v>
      </c>
      <c r="I17" s="26">
        <v>7</v>
      </c>
      <c r="J17" s="26">
        <v>8</v>
      </c>
    </row>
    <row r="18" spans="1:10" ht="25.5" customHeight="1">
      <c r="A18" s="712" t="s">
        <v>260</v>
      </c>
      <c r="B18" s="713"/>
      <c r="C18" s="714"/>
      <c r="D18" s="27" t="s">
        <v>13</v>
      </c>
      <c r="E18" s="173"/>
      <c r="F18" s="173"/>
      <c r="G18" s="173"/>
      <c r="H18" s="173"/>
      <c r="I18" s="173"/>
      <c r="J18" s="173">
        <f>E18</f>
        <v>0</v>
      </c>
    </row>
    <row r="19" spans="1:10" ht="18" customHeight="1">
      <c r="A19" s="702" t="s">
        <v>261</v>
      </c>
      <c r="B19" s="703"/>
      <c r="C19" s="704"/>
      <c r="D19" s="27" t="s">
        <v>15</v>
      </c>
      <c r="E19" s="126"/>
      <c r="F19" s="126"/>
      <c r="G19" s="126"/>
      <c r="H19" s="126"/>
      <c r="I19" s="174"/>
      <c r="J19" s="174"/>
    </row>
    <row r="20" spans="1:10" ht="18" customHeight="1">
      <c r="A20" s="702" t="s">
        <v>262</v>
      </c>
      <c r="B20" s="703"/>
      <c r="C20" s="704"/>
      <c r="D20" s="27" t="s">
        <v>17</v>
      </c>
      <c r="E20" s="126"/>
      <c r="F20" s="126"/>
      <c r="G20" s="126"/>
      <c r="H20" s="126"/>
      <c r="I20" s="174"/>
      <c r="J20" s="174">
        <f>E20</f>
        <v>0</v>
      </c>
    </row>
    <row r="21" spans="1:10" ht="18" customHeight="1">
      <c r="A21" s="702" t="s">
        <v>263</v>
      </c>
      <c r="B21" s="703"/>
      <c r="C21" s="704"/>
      <c r="D21" s="27" t="s">
        <v>19</v>
      </c>
      <c r="E21" s="126">
        <v>40</v>
      </c>
      <c r="F21" s="126"/>
      <c r="G21" s="126"/>
      <c r="H21" s="126"/>
      <c r="I21" s="174"/>
      <c r="J21" s="174">
        <f>E21</f>
        <v>40</v>
      </c>
    </row>
    <row r="22" spans="1:10" ht="18" customHeight="1">
      <c r="A22" s="702" t="s">
        <v>264</v>
      </c>
      <c r="B22" s="703"/>
      <c r="C22" s="704"/>
      <c r="D22" s="27" t="s">
        <v>21</v>
      </c>
      <c r="E22" s="175"/>
      <c r="F22" s="175"/>
      <c r="G22" s="175"/>
      <c r="H22" s="175"/>
      <c r="I22" s="176"/>
      <c r="J22" s="176"/>
    </row>
    <row r="23" spans="1:10" ht="18" customHeight="1">
      <c r="A23" s="702" t="s">
        <v>265</v>
      </c>
      <c r="B23" s="703"/>
      <c r="C23" s="704"/>
      <c r="D23" s="27" t="s">
        <v>23</v>
      </c>
      <c r="E23" s="126"/>
      <c r="F23" s="126">
        <v>40</v>
      </c>
      <c r="G23" s="126"/>
      <c r="H23" s="126"/>
      <c r="I23" s="174"/>
      <c r="J23" s="174">
        <f>F23</f>
        <v>40</v>
      </c>
    </row>
    <row r="24" spans="1:10" ht="18" customHeight="1">
      <c r="A24" s="705" t="s">
        <v>64</v>
      </c>
      <c r="B24" s="706"/>
      <c r="C24" s="707"/>
      <c r="D24" s="27" t="s">
        <v>25</v>
      </c>
      <c r="E24" s="175">
        <f>E21+E23</f>
        <v>40</v>
      </c>
      <c r="F24" s="175">
        <f>F23</f>
        <v>40</v>
      </c>
      <c r="G24" s="175">
        <f>G21</f>
        <v>0</v>
      </c>
      <c r="H24" s="175"/>
      <c r="I24" s="176"/>
      <c r="J24" s="176">
        <f>J18+J21+J23</f>
        <v>80</v>
      </c>
    </row>
    <row r="25" spans="1:10" ht="34.5" customHeight="1">
      <c r="A25" s="708" t="s">
        <v>26</v>
      </c>
      <c r="B25" s="708"/>
      <c r="C25" s="708"/>
      <c r="D25" s="708"/>
      <c r="E25" s="708"/>
      <c r="F25" s="708"/>
      <c r="G25" s="708"/>
      <c r="H25" s="708"/>
      <c r="I25" s="708"/>
      <c r="J25" s="708"/>
    </row>
    <row r="26" spans="1:10" ht="23.25" customHeight="1">
      <c r="A26" s="709" t="s">
        <v>2</v>
      </c>
      <c r="B26" s="710"/>
      <c r="C26" s="710"/>
      <c r="D26" s="710"/>
      <c r="E26" s="710"/>
      <c r="F26" s="710"/>
      <c r="G26" s="711"/>
      <c r="H26" s="100" t="s">
        <v>1</v>
      </c>
      <c r="I26" s="429" t="s">
        <v>28</v>
      </c>
      <c r="J26" s="429"/>
    </row>
    <row r="27" spans="1:10" ht="13.5" customHeight="1">
      <c r="A27" s="537">
        <v>1</v>
      </c>
      <c r="B27" s="603"/>
      <c r="C27" s="603"/>
      <c r="D27" s="603"/>
      <c r="E27" s="603"/>
      <c r="F27" s="603"/>
      <c r="G27" s="538"/>
      <c r="H27" s="26">
        <v>2</v>
      </c>
      <c r="I27" s="343">
        <v>3</v>
      </c>
      <c r="J27" s="343"/>
    </row>
    <row r="28" spans="1:10" ht="17.25" customHeight="1">
      <c r="A28" s="698" t="s">
        <v>29</v>
      </c>
      <c r="B28" s="698"/>
      <c r="C28" s="698"/>
      <c r="D28" s="698"/>
      <c r="E28" s="698"/>
      <c r="F28" s="698"/>
      <c r="G28" s="698"/>
      <c r="H28" s="126"/>
      <c r="I28" s="699"/>
      <c r="J28" s="699"/>
    </row>
    <row r="29" spans="1:10" ht="30" customHeight="1">
      <c r="A29" s="700" t="s">
        <v>30</v>
      </c>
      <c r="B29" s="700"/>
      <c r="C29" s="700"/>
      <c r="D29" s="700"/>
      <c r="E29" s="700"/>
      <c r="F29" s="700"/>
      <c r="G29" s="700"/>
      <c r="H29" s="27" t="s">
        <v>266</v>
      </c>
      <c r="I29" s="701">
        <f>I31/I30</f>
        <v>1757</v>
      </c>
      <c r="J29" s="701"/>
    </row>
    <row r="30" spans="1:10" ht="28.5" customHeight="1">
      <c r="A30" s="700" t="s">
        <v>32</v>
      </c>
      <c r="B30" s="700"/>
      <c r="C30" s="700"/>
      <c r="D30" s="700"/>
      <c r="E30" s="700"/>
      <c r="F30" s="700"/>
      <c r="G30" s="700"/>
      <c r="H30" s="27" t="s">
        <v>267</v>
      </c>
      <c r="I30" s="701">
        <f>J24</f>
        <v>80</v>
      </c>
      <c r="J30" s="701"/>
    </row>
    <row r="31" spans="1:10" ht="16.5" customHeight="1">
      <c r="A31" s="694" t="s">
        <v>268</v>
      </c>
      <c r="B31" s="695"/>
      <c r="C31" s="695"/>
      <c r="D31" s="695"/>
      <c r="E31" s="695"/>
      <c r="F31" s="695"/>
      <c r="G31" s="696"/>
      <c r="H31" s="27" t="s">
        <v>269</v>
      </c>
      <c r="I31" s="697">
        <f>'сумма бюджеты'!G17+'сумма бюджеты'!G18+'сумма бюджеты'!G19++'сумма бюджеты'!G43+'сумма бюджеты'!G44</f>
        <v>140560</v>
      </c>
      <c r="J31" s="697"/>
    </row>
    <row r="32" spans="1:9" ht="12.75" customHeight="1">
      <c r="A32" s="7"/>
      <c r="B32" s="7"/>
      <c r="C32" s="7"/>
      <c r="D32" s="7"/>
      <c r="E32" s="7"/>
      <c r="F32" s="7"/>
      <c r="G32" s="7"/>
      <c r="H32" s="573"/>
      <c r="I32" s="573"/>
    </row>
    <row r="33" spans="1:9" ht="16.5" customHeight="1">
      <c r="A33" s="7"/>
      <c r="B33" s="654" t="s">
        <v>270</v>
      </c>
      <c r="C33" s="654"/>
      <c r="D33" s="654"/>
      <c r="E33" s="654"/>
      <c r="F33" s="654"/>
      <c r="G33" s="654"/>
      <c r="H33" s="654"/>
      <c r="I33" s="654"/>
    </row>
    <row r="34" spans="1:10" ht="15" customHeight="1">
      <c r="A34" s="169"/>
      <c r="B34" s="659" t="s">
        <v>271</v>
      </c>
      <c r="C34" s="659"/>
      <c r="D34" s="659"/>
      <c r="E34" s="659"/>
      <c r="F34" s="659"/>
      <c r="G34" s="659"/>
      <c r="H34" s="659"/>
      <c r="I34" s="659"/>
      <c r="J34" s="177"/>
    </row>
    <row r="35" spans="1:10" ht="10.5" customHeight="1">
      <c r="A35" s="655" t="s">
        <v>2</v>
      </c>
      <c r="B35" s="660"/>
      <c r="C35" s="656"/>
      <c r="D35" s="665" t="s">
        <v>1</v>
      </c>
      <c r="E35" s="537" t="s">
        <v>0</v>
      </c>
      <c r="F35" s="603"/>
      <c r="G35" s="603"/>
      <c r="H35" s="603"/>
      <c r="I35" s="603"/>
      <c r="J35" s="538"/>
    </row>
    <row r="36" spans="1:10" ht="21" customHeight="1">
      <c r="A36" s="661"/>
      <c r="B36" s="662"/>
      <c r="C36" s="663"/>
      <c r="D36" s="666"/>
      <c r="E36" s="668" t="s">
        <v>36</v>
      </c>
      <c r="F36" s="669"/>
      <c r="G36" s="670"/>
      <c r="H36" s="671" t="s">
        <v>37</v>
      </c>
      <c r="I36" s="655" t="s">
        <v>38</v>
      </c>
      <c r="J36" s="656"/>
    </row>
    <row r="37" spans="1:10" ht="44.25" customHeight="1">
      <c r="A37" s="657"/>
      <c r="B37" s="664"/>
      <c r="C37" s="658"/>
      <c r="D37" s="667"/>
      <c r="E37" s="100" t="s">
        <v>39</v>
      </c>
      <c r="F37" s="100" t="s">
        <v>40</v>
      </c>
      <c r="G37" s="100" t="s">
        <v>41</v>
      </c>
      <c r="H37" s="672"/>
      <c r="I37" s="657"/>
      <c r="J37" s="658"/>
    </row>
    <row r="38" spans="1:10" ht="14.25" customHeight="1">
      <c r="A38" s="516">
        <v>1</v>
      </c>
      <c r="B38" s="517"/>
      <c r="C38" s="428"/>
      <c r="D38" s="25">
        <v>2</v>
      </c>
      <c r="E38" s="26">
        <v>3</v>
      </c>
      <c r="F38" s="26">
        <v>4</v>
      </c>
      <c r="G38" s="26">
        <v>5</v>
      </c>
      <c r="H38" s="26">
        <v>6</v>
      </c>
      <c r="I38" s="537">
        <v>7</v>
      </c>
      <c r="J38" s="538"/>
    </row>
    <row r="39" spans="1:10" ht="25.5" customHeight="1">
      <c r="A39" s="497" t="s">
        <v>299</v>
      </c>
      <c r="B39" s="498"/>
      <c r="C39" s="499"/>
      <c r="D39" s="27" t="s">
        <v>148</v>
      </c>
      <c r="E39" s="10">
        <v>2</v>
      </c>
      <c r="F39" s="10">
        <v>2</v>
      </c>
      <c r="G39" s="178">
        <v>2</v>
      </c>
      <c r="H39" s="179">
        <v>2751.62</v>
      </c>
      <c r="I39" s="693">
        <v>5503.24</v>
      </c>
      <c r="J39" s="693"/>
    </row>
    <row r="40" spans="1:10" ht="17.25" customHeight="1">
      <c r="A40" s="485"/>
      <c r="B40" s="485"/>
      <c r="C40" s="485"/>
      <c r="D40" s="27" t="s">
        <v>149</v>
      </c>
      <c r="E40" s="26"/>
      <c r="F40" s="26"/>
      <c r="G40" s="28"/>
      <c r="H40" s="29"/>
      <c r="I40" s="436"/>
      <c r="J40" s="436"/>
    </row>
    <row r="41" spans="1:10" ht="15" customHeight="1">
      <c r="A41" s="485"/>
      <c r="B41" s="485"/>
      <c r="C41" s="485"/>
      <c r="D41" s="27" t="s">
        <v>150</v>
      </c>
      <c r="E41" s="26"/>
      <c r="F41" s="26"/>
      <c r="G41" s="28"/>
      <c r="H41" s="29"/>
      <c r="I41" s="436"/>
      <c r="J41" s="436"/>
    </row>
    <row r="42" spans="1:10" ht="14.25" customHeight="1">
      <c r="A42" s="440"/>
      <c r="B42" s="441"/>
      <c r="C42" s="442"/>
      <c r="D42" s="27" t="s">
        <v>151</v>
      </c>
      <c r="E42" s="26"/>
      <c r="F42" s="26"/>
      <c r="G42" s="28"/>
      <c r="H42" s="29"/>
      <c r="I42" s="436"/>
      <c r="J42" s="436"/>
    </row>
    <row r="43" spans="1:10" ht="15" customHeight="1">
      <c r="A43" s="688" t="s">
        <v>48</v>
      </c>
      <c r="B43" s="689"/>
      <c r="C43" s="690"/>
      <c r="D43" s="180" t="s">
        <v>152</v>
      </c>
      <c r="E43" s="181"/>
      <c r="F43" s="181"/>
      <c r="G43" s="182"/>
      <c r="H43" s="183"/>
      <c r="I43" s="691">
        <f>I39*15%</f>
        <v>825.486</v>
      </c>
      <c r="J43" s="692"/>
    </row>
    <row r="44" spans="1:10" ht="27" customHeight="1">
      <c r="A44" s="686" t="s">
        <v>272</v>
      </c>
      <c r="B44" s="686"/>
      <c r="C44" s="686"/>
      <c r="D44" s="27" t="s">
        <v>153</v>
      </c>
      <c r="E44" s="139"/>
      <c r="F44" s="139"/>
      <c r="G44" s="139"/>
      <c r="H44" s="36"/>
      <c r="I44" s="687">
        <f>I39+I43</f>
        <v>6328.726</v>
      </c>
      <c r="J44" s="687"/>
    </row>
    <row r="45" spans="1:10" ht="36" customHeight="1">
      <c r="A45" s="686" t="s">
        <v>273</v>
      </c>
      <c r="B45" s="686"/>
      <c r="C45" s="686"/>
      <c r="D45" s="27" t="s">
        <v>154</v>
      </c>
      <c r="E45" s="139"/>
      <c r="F45" s="139"/>
      <c r="G45" s="139"/>
      <c r="H45" s="36"/>
      <c r="I45" s="687">
        <f>I44*30.2%-0.01</f>
        <v>1911.265252</v>
      </c>
      <c r="J45" s="687"/>
    </row>
    <row r="46" spans="1:10" ht="12.75" customHeight="1">
      <c r="A46" s="158"/>
      <c r="B46" s="158"/>
      <c r="C46" s="158"/>
      <c r="D46" s="184"/>
      <c r="E46" s="129"/>
      <c r="F46" s="129"/>
      <c r="G46" s="129"/>
      <c r="H46" s="69"/>
      <c r="I46" s="69"/>
      <c r="J46" s="69"/>
    </row>
    <row r="47" spans="1:10" ht="12.75" customHeight="1">
      <c r="A47" s="158"/>
      <c r="B47" s="158"/>
      <c r="C47" s="654" t="s">
        <v>274</v>
      </c>
      <c r="D47" s="654"/>
      <c r="E47" s="654"/>
      <c r="F47" s="654"/>
      <c r="G47" s="654"/>
      <c r="H47" s="654"/>
      <c r="I47" s="654"/>
      <c r="J47" s="69"/>
    </row>
    <row r="48" spans="1:9" ht="12.75" customHeight="1">
      <c r="A48" s="351" t="s">
        <v>240</v>
      </c>
      <c r="B48" s="351"/>
      <c r="C48" s="351"/>
      <c r="D48" s="351"/>
      <c r="E48" s="351"/>
      <c r="F48" s="351"/>
      <c r="G48" s="351"/>
      <c r="H48" s="351"/>
      <c r="I48" s="351"/>
    </row>
    <row r="49" spans="1:10" ht="10.5" customHeight="1">
      <c r="A49" s="623"/>
      <c r="B49" s="624"/>
      <c r="C49" s="624"/>
      <c r="D49" s="624"/>
      <c r="E49" s="624"/>
      <c r="F49" s="624"/>
      <c r="G49" s="624"/>
      <c r="H49" s="624"/>
      <c r="I49" s="624"/>
      <c r="J49" s="625"/>
    </row>
    <row r="50" spans="1:10" ht="12.75" customHeight="1">
      <c r="A50" s="626" t="s">
        <v>281</v>
      </c>
      <c r="B50" s="627"/>
      <c r="C50" s="627"/>
      <c r="D50" s="627"/>
      <c r="E50" s="627"/>
      <c r="F50" s="627"/>
      <c r="G50" s="628"/>
      <c r="H50" s="629"/>
      <c r="I50" s="630"/>
      <c r="J50" s="631"/>
    </row>
    <row r="51" spans="1:9" ht="11.25" customHeight="1">
      <c r="A51" s="198"/>
      <c r="B51" s="198"/>
      <c r="C51" s="198"/>
      <c r="D51" s="198"/>
      <c r="E51" s="198"/>
      <c r="F51" s="198"/>
      <c r="G51" s="198"/>
      <c r="H51" s="198"/>
      <c r="I51" s="198"/>
    </row>
    <row r="52" spans="1:10" ht="14.25" customHeight="1">
      <c r="A52" s="685" t="s">
        <v>300</v>
      </c>
      <c r="B52" s="685"/>
      <c r="C52" s="685"/>
      <c r="D52" s="685"/>
      <c r="E52" s="685"/>
      <c r="F52" s="685"/>
      <c r="G52" s="18"/>
      <c r="H52" s="18"/>
      <c r="I52" s="186"/>
      <c r="J52" s="177"/>
    </row>
    <row r="53" spans="1:10" ht="11.25" customHeight="1">
      <c r="A53" s="681"/>
      <c r="B53" s="681"/>
      <c r="C53" s="681"/>
      <c r="D53" s="681"/>
      <c r="E53" s="681"/>
      <c r="F53" s="681"/>
      <c r="G53" s="681"/>
      <c r="H53" s="681"/>
      <c r="I53" s="681"/>
      <c r="J53" s="681"/>
    </row>
    <row r="54" spans="1:10" ht="14.25" customHeight="1">
      <c r="A54" s="620" t="s">
        <v>275</v>
      </c>
      <c r="B54" s="620"/>
      <c r="C54" s="620"/>
      <c r="D54" s="620"/>
      <c r="E54" s="620"/>
      <c r="F54" s="620"/>
      <c r="G54" s="620"/>
      <c r="H54" s="620"/>
      <c r="I54" s="620"/>
      <c r="J54" s="620"/>
    </row>
    <row r="55" spans="1:10" ht="18" customHeight="1">
      <c r="A55" s="339" t="s">
        <v>2</v>
      </c>
      <c r="B55" s="340"/>
      <c r="C55" s="340"/>
      <c r="D55" s="340"/>
      <c r="E55" s="340"/>
      <c r="F55" s="382"/>
      <c r="G55" s="537" t="s">
        <v>68</v>
      </c>
      <c r="H55" s="603"/>
      <c r="I55" s="603"/>
      <c r="J55" s="538"/>
    </row>
    <row r="56" spans="1:10" ht="12.75">
      <c r="A56" s="341"/>
      <c r="B56" s="342"/>
      <c r="C56" s="342"/>
      <c r="D56" s="342"/>
      <c r="E56" s="342"/>
      <c r="F56" s="383"/>
      <c r="G56" s="102" t="s">
        <v>100</v>
      </c>
      <c r="H56" s="102" t="s">
        <v>182</v>
      </c>
      <c r="I56" s="486" t="s">
        <v>183</v>
      </c>
      <c r="J56" s="488"/>
    </row>
    <row r="57" spans="1:10" ht="13.5" customHeight="1">
      <c r="A57" s="635" t="s">
        <v>276</v>
      </c>
      <c r="B57" s="636"/>
      <c r="C57" s="636"/>
      <c r="D57" s="636"/>
      <c r="E57" s="636"/>
      <c r="F57" s="637"/>
      <c r="G57" s="126">
        <v>40</v>
      </c>
      <c r="H57" s="126">
        <v>2900</v>
      </c>
      <c r="I57" s="424">
        <f>G57*H57</f>
        <v>116000</v>
      </c>
      <c r="J57" s="425"/>
    </row>
    <row r="58" spans="1:10" ht="13.5" customHeight="1">
      <c r="A58" s="489" t="s">
        <v>301</v>
      </c>
      <c r="B58" s="490"/>
      <c r="C58" s="490"/>
      <c r="D58" s="490"/>
      <c r="E58" s="490"/>
      <c r="F58" s="165"/>
      <c r="G58" s="126"/>
      <c r="H58" s="126"/>
      <c r="I58" s="633">
        <v>105000</v>
      </c>
      <c r="J58" s="634"/>
    </row>
    <row r="59" spans="1:10" ht="13.5" customHeight="1">
      <c r="A59" s="489" t="s">
        <v>457</v>
      </c>
      <c r="B59" s="490"/>
      <c r="C59" s="490"/>
      <c r="D59" s="490"/>
      <c r="E59" s="490"/>
      <c r="F59" s="491"/>
      <c r="G59" s="126"/>
      <c r="H59" s="126"/>
      <c r="I59" s="424"/>
      <c r="J59" s="425"/>
    </row>
    <row r="60" spans="1:10" ht="13.5" customHeight="1">
      <c r="A60" s="185"/>
      <c r="B60" s="185"/>
      <c r="C60" s="185"/>
      <c r="D60" s="185"/>
      <c r="E60" s="185"/>
      <c r="F60" s="185"/>
      <c r="G60" s="18"/>
      <c r="H60" s="18"/>
      <c r="I60" s="294"/>
      <c r="J60" s="294"/>
    </row>
    <row r="61" spans="1:10" ht="13.5" customHeight="1">
      <c r="A61" s="681" t="s">
        <v>434</v>
      </c>
      <c r="B61" s="681"/>
      <c r="C61" s="681"/>
      <c r="D61" s="681"/>
      <c r="E61" s="681"/>
      <c r="F61" s="681"/>
      <c r="G61" s="681"/>
      <c r="H61" s="681"/>
      <c r="I61" s="681"/>
      <c r="J61" s="681"/>
    </row>
    <row r="62" spans="1:10" ht="13.5" customHeight="1">
      <c r="A62" s="369" t="s">
        <v>438</v>
      </c>
      <c r="B62" s="369"/>
      <c r="C62" s="369"/>
      <c r="D62" s="369"/>
      <c r="E62" s="369"/>
      <c r="F62" s="369"/>
      <c r="G62" s="369"/>
      <c r="H62" s="369"/>
      <c r="I62" s="369"/>
      <c r="J62" s="369"/>
    </row>
    <row r="63" spans="1:10" ht="13.5" customHeight="1">
      <c r="A63" s="339" t="s">
        <v>2</v>
      </c>
      <c r="B63" s="340"/>
      <c r="C63" s="340"/>
      <c r="D63" s="340"/>
      <c r="E63" s="340"/>
      <c r="F63" s="343" t="s">
        <v>68</v>
      </c>
      <c r="G63" s="343"/>
      <c r="H63" s="343"/>
      <c r="I63" s="343"/>
      <c r="J63" s="343"/>
    </row>
    <row r="64" spans="1:10" ht="13.5" customHeight="1">
      <c r="A64" s="341"/>
      <c r="B64" s="342"/>
      <c r="C64" s="342"/>
      <c r="D64" s="342"/>
      <c r="E64" s="342"/>
      <c r="F64" s="194" t="s">
        <v>458</v>
      </c>
      <c r="G64" s="102" t="s">
        <v>100</v>
      </c>
      <c r="H64" s="102" t="s">
        <v>182</v>
      </c>
      <c r="I64" s="336" t="s">
        <v>183</v>
      </c>
      <c r="J64" s="336"/>
    </row>
    <row r="65" spans="1:10" ht="13.5" customHeight="1">
      <c r="A65" s="682" t="s">
        <v>435</v>
      </c>
      <c r="B65" s="683"/>
      <c r="C65" s="683"/>
      <c r="D65" s="683"/>
      <c r="E65" s="683"/>
      <c r="F65" s="684"/>
      <c r="G65" s="102"/>
      <c r="H65" s="102"/>
      <c r="I65" s="199"/>
      <c r="J65" s="200"/>
    </row>
    <row r="66" spans="1:10" ht="13.5" customHeight="1">
      <c r="A66" s="616" t="s">
        <v>436</v>
      </c>
      <c r="B66" s="617"/>
      <c r="C66" s="617"/>
      <c r="D66" s="617"/>
      <c r="E66" s="617"/>
      <c r="F66" s="618"/>
      <c r="G66" s="102"/>
      <c r="H66" s="102"/>
      <c r="I66" s="199"/>
      <c r="J66" s="200"/>
    </row>
    <row r="67" spans="1:10" ht="18" customHeight="1">
      <c r="A67" s="609" t="s">
        <v>485</v>
      </c>
      <c r="B67" s="610"/>
      <c r="C67" s="610"/>
      <c r="D67" s="610"/>
      <c r="E67" s="610"/>
      <c r="F67" s="171" t="s">
        <v>416</v>
      </c>
      <c r="G67" s="187">
        <v>2</v>
      </c>
      <c r="H67" s="187">
        <v>1000</v>
      </c>
      <c r="I67" s="614">
        <f>G67*H67</f>
        <v>2000</v>
      </c>
      <c r="J67" s="615"/>
    </row>
    <row r="68" spans="1:10" ht="15.75" customHeight="1">
      <c r="A68" s="502" t="s">
        <v>437</v>
      </c>
      <c r="B68" s="503"/>
      <c r="C68" s="503"/>
      <c r="D68" s="503"/>
      <c r="E68" s="503"/>
      <c r="F68" s="286"/>
      <c r="G68" s="187"/>
      <c r="H68" s="187"/>
      <c r="I68" s="614">
        <f>I67</f>
        <v>2000</v>
      </c>
      <c r="J68" s="615"/>
    </row>
    <row r="69" spans="1:10" ht="15.75" customHeight="1">
      <c r="A69" s="502" t="s">
        <v>456</v>
      </c>
      <c r="B69" s="503"/>
      <c r="C69" s="503"/>
      <c r="D69" s="503"/>
      <c r="E69" s="503"/>
      <c r="F69" s="504"/>
      <c r="G69" s="187"/>
      <c r="H69" s="187"/>
      <c r="I69" s="288"/>
      <c r="J69" s="289"/>
    </row>
    <row r="70" spans="1:10" ht="13.5" customHeight="1">
      <c r="A70" s="616" t="s">
        <v>436</v>
      </c>
      <c r="B70" s="617"/>
      <c r="C70" s="617"/>
      <c r="D70" s="617"/>
      <c r="E70" s="617"/>
      <c r="F70" s="618"/>
      <c r="G70" s="102"/>
      <c r="H70" s="102"/>
      <c r="I70" s="199"/>
      <c r="J70" s="200"/>
    </row>
    <row r="71" spans="1:10" ht="13.5" customHeight="1">
      <c r="A71" s="591" t="s">
        <v>439</v>
      </c>
      <c r="B71" s="592"/>
      <c r="C71" s="592"/>
      <c r="D71" s="592"/>
      <c r="E71" s="597"/>
      <c r="F71" s="299" t="s">
        <v>416</v>
      </c>
      <c r="G71" s="295">
        <v>5</v>
      </c>
      <c r="H71" s="296">
        <v>28</v>
      </c>
      <c r="I71" s="297"/>
      <c r="J71" s="298">
        <f>G71*H71</f>
        <v>140</v>
      </c>
    </row>
    <row r="72" spans="1:10" ht="13.5" customHeight="1">
      <c r="A72" s="591" t="s">
        <v>449</v>
      </c>
      <c r="B72" s="592"/>
      <c r="C72" s="592"/>
      <c r="D72" s="592"/>
      <c r="E72" s="597"/>
      <c r="F72" s="299" t="s">
        <v>416</v>
      </c>
      <c r="G72" s="295">
        <v>5</v>
      </c>
      <c r="H72" s="296">
        <v>110</v>
      </c>
      <c r="I72" s="297"/>
      <c r="J72" s="298">
        <f aca="true" t="shared" si="0" ref="J72:J88">G72*H72</f>
        <v>550</v>
      </c>
    </row>
    <row r="73" spans="1:10" ht="13.5" customHeight="1">
      <c r="A73" s="591" t="s">
        <v>459</v>
      </c>
      <c r="B73" s="592"/>
      <c r="C73" s="592"/>
      <c r="D73" s="592"/>
      <c r="E73" s="597"/>
      <c r="F73" s="299" t="s">
        <v>416</v>
      </c>
      <c r="G73" s="295">
        <v>8</v>
      </c>
      <c r="H73" s="296">
        <v>30</v>
      </c>
      <c r="I73" s="297"/>
      <c r="J73" s="298">
        <f t="shared" si="0"/>
        <v>240</v>
      </c>
    </row>
    <row r="74" spans="1:10" ht="13.5" customHeight="1">
      <c r="A74" s="591" t="s">
        <v>440</v>
      </c>
      <c r="B74" s="592"/>
      <c r="C74" s="592"/>
      <c r="D74" s="592"/>
      <c r="E74" s="597"/>
      <c r="F74" s="299" t="s">
        <v>416</v>
      </c>
      <c r="G74" s="295">
        <v>3</v>
      </c>
      <c r="H74" s="296">
        <v>120</v>
      </c>
      <c r="I74" s="297"/>
      <c r="J74" s="298">
        <f t="shared" si="0"/>
        <v>360</v>
      </c>
    </row>
    <row r="75" spans="1:10" ht="13.5" customHeight="1">
      <c r="A75" s="591" t="s">
        <v>441</v>
      </c>
      <c r="B75" s="592"/>
      <c r="C75" s="592"/>
      <c r="D75" s="592"/>
      <c r="E75" s="597"/>
      <c r="F75" s="299" t="s">
        <v>416</v>
      </c>
      <c r="G75" s="295">
        <v>5</v>
      </c>
      <c r="H75" s="296">
        <v>30</v>
      </c>
      <c r="I75" s="297"/>
      <c r="J75" s="298">
        <f t="shared" si="0"/>
        <v>150</v>
      </c>
    </row>
    <row r="76" spans="1:10" ht="13.5" customHeight="1">
      <c r="A76" s="591" t="s">
        <v>442</v>
      </c>
      <c r="B76" s="592"/>
      <c r="C76" s="592"/>
      <c r="D76" s="592"/>
      <c r="E76" s="597"/>
      <c r="F76" s="299" t="s">
        <v>416</v>
      </c>
      <c r="G76" s="295">
        <v>1</v>
      </c>
      <c r="H76" s="296">
        <v>72</v>
      </c>
      <c r="I76" s="297"/>
      <c r="J76" s="298">
        <f t="shared" si="0"/>
        <v>72</v>
      </c>
    </row>
    <row r="77" spans="1:10" ht="13.5" customHeight="1">
      <c r="A77" s="591" t="s">
        <v>443</v>
      </c>
      <c r="B77" s="592"/>
      <c r="C77" s="592"/>
      <c r="D77" s="592"/>
      <c r="E77" s="597"/>
      <c r="F77" s="299" t="s">
        <v>416</v>
      </c>
      <c r="G77" s="295">
        <v>4</v>
      </c>
      <c r="H77" s="296">
        <v>12</v>
      </c>
      <c r="I77" s="297"/>
      <c r="J77" s="298">
        <f t="shared" si="0"/>
        <v>48</v>
      </c>
    </row>
    <row r="78" spans="1:10" ht="13.5" customHeight="1">
      <c r="A78" s="591" t="s">
        <v>444</v>
      </c>
      <c r="B78" s="592"/>
      <c r="C78" s="592"/>
      <c r="D78" s="592"/>
      <c r="E78" s="597"/>
      <c r="F78" s="299" t="s">
        <v>416</v>
      </c>
      <c r="G78" s="295">
        <v>5</v>
      </c>
      <c r="H78" s="296">
        <v>25</v>
      </c>
      <c r="I78" s="297"/>
      <c r="J78" s="298">
        <f t="shared" si="0"/>
        <v>125</v>
      </c>
    </row>
    <row r="79" spans="1:10" ht="13.5" customHeight="1">
      <c r="A79" s="591" t="s">
        <v>445</v>
      </c>
      <c r="B79" s="592"/>
      <c r="C79" s="592"/>
      <c r="D79" s="592"/>
      <c r="E79" s="597"/>
      <c r="F79" s="299" t="s">
        <v>416</v>
      </c>
      <c r="G79" s="295">
        <v>3</v>
      </c>
      <c r="H79" s="296">
        <v>52</v>
      </c>
      <c r="I79" s="297"/>
      <c r="J79" s="298">
        <f t="shared" si="0"/>
        <v>156</v>
      </c>
    </row>
    <row r="80" spans="1:10" ht="13.5" customHeight="1">
      <c r="A80" s="591" t="s">
        <v>446</v>
      </c>
      <c r="B80" s="592"/>
      <c r="C80" s="592"/>
      <c r="D80" s="592"/>
      <c r="E80" s="597"/>
      <c r="F80" s="299" t="s">
        <v>416</v>
      </c>
      <c r="G80" s="295">
        <v>1</v>
      </c>
      <c r="H80" s="296">
        <v>160</v>
      </c>
      <c r="I80" s="297"/>
      <c r="J80" s="298">
        <f t="shared" si="0"/>
        <v>160</v>
      </c>
    </row>
    <row r="81" spans="1:10" ht="13.5" customHeight="1">
      <c r="A81" s="591" t="s">
        <v>447</v>
      </c>
      <c r="B81" s="592"/>
      <c r="C81" s="592"/>
      <c r="D81" s="592"/>
      <c r="E81" s="597"/>
      <c r="F81" s="299" t="s">
        <v>416</v>
      </c>
      <c r="G81" s="295">
        <v>4</v>
      </c>
      <c r="H81" s="296">
        <v>120</v>
      </c>
      <c r="I81" s="297"/>
      <c r="J81" s="298">
        <f t="shared" si="0"/>
        <v>480</v>
      </c>
    </row>
    <row r="82" spans="1:10" ht="13.5" customHeight="1">
      <c r="A82" s="591" t="s">
        <v>448</v>
      </c>
      <c r="B82" s="592"/>
      <c r="C82" s="592"/>
      <c r="D82" s="592"/>
      <c r="E82" s="597"/>
      <c r="F82" s="299" t="s">
        <v>416</v>
      </c>
      <c r="G82" s="295">
        <v>3</v>
      </c>
      <c r="H82" s="296">
        <v>80</v>
      </c>
      <c r="I82" s="297"/>
      <c r="J82" s="298">
        <f t="shared" si="0"/>
        <v>240</v>
      </c>
    </row>
    <row r="83" spans="1:10" ht="13.5" customHeight="1">
      <c r="A83" s="591" t="s">
        <v>450</v>
      </c>
      <c r="B83" s="592"/>
      <c r="C83" s="592"/>
      <c r="D83" s="592"/>
      <c r="E83" s="597"/>
      <c r="F83" s="299" t="s">
        <v>416</v>
      </c>
      <c r="G83" s="295">
        <v>2</v>
      </c>
      <c r="H83" s="296">
        <v>150</v>
      </c>
      <c r="I83" s="297"/>
      <c r="J83" s="298">
        <f t="shared" si="0"/>
        <v>300</v>
      </c>
    </row>
    <row r="84" spans="1:10" ht="13.5" customHeight="1">
      <c r="A84" s="591" t="s">
        <v>451</v>
      </c>
      <c r="B84" s="592"/>
      <c r="C84" s="592"/>
      <c r="D84" s="592"/>
      <c r="E84" s="597"/>
      <c r="F84" s="299" t="s">
        <v>416</v>
      </c>
      <c r="G84" s="295">
        <v>3</v>
      </c>
      <c r="H84" s="296">
        <v>200</v>
      </c>
      <c r="I84" s="297"/>
      <c r="J84" s="298">
        <f t="shared" si="0"/>
        <v>600</v>
      </c>
    </row>
    <row r="85" spans="1:10" ht="13.5" customHeight="1">
      <c r="A85" s="591" t="s">
        <v>452</v>
      </c>
      <c r="B85" s="592"/>
      <c r="C85" s="592"/>
      <c r="D85" s="592"/>
      <c r="E85" s="597"/>
      <c r="F85" s="299" t="s">
        <v>416</v>
      </c>
      <c r="G85" s="295">
        <v>9</v>
      </c>
      <c r="H85" s="296">
        <v>46</v>
      </c>
      <c r="I85" s="297"/>
      <c r="J85" s="298">
        <f t="shared" si="0"/>
        <v>414</v>
      </c>
    </row>
    <row r="86" spans="1:10" ht="16.5" customHeight="1">
      <c r="A86" s="591" t="s">
        <v>453</v>
      </c>
      <c r="B86" s="592"/>
      <c r="C86" s="592"/>
      <c r="D86" s="592"/>
      <c r="E86" s="597"/>
      <c r="F86" s="299" t="s">
        <v>416</v>
      </c>
      <c r="G86" s="295">
        <v>1</v>
      </c>
      <c r="H86" s="296">
        <v>545</v>
      </c>
      <c r="I86" s="297"/>
      <c r="J86" s="298">
        <f t="shared" si="0"/>
        <v>545</v>
      </c>
    </row>
    <row r="87" spans="1:10" ht="16.5" customHeight="1">
      <c r="A87" s="591" t="s">
        <v>454</v>
      </c>
      <c r="B87" s="592"/>
      <c r="C87" s="592"/>
      <c r="D87" s="592"/>
      <c r="E87" s="597"/>
      <c r="F87" s="299" t="s">
        <v>416</v>
      </c>
      <c r="G87" s="295">
        <v>4</v>
      </c>
      <c r="H87" s="296">
        <v>35</v>
      </c>
      <c r="I87" s="297"/>
      <c r="J87" s="298">
        <f t="shared" si="0"/>
        <v>140</v>
      </c>
    </row>
    <row r="88" spans="1:10" ht="14.25" customHeight="1">
      <c r="A88" s="591" t="s">
        <v>460</v>
      </c>
      <c r="B88" s="592"/>
      <c r="C88" s="592"/>
      <c r="D88" s="592"/>
      <c r="E88" s="597"/>
      <c r="F88" s="299" t="s">
        <v>416</v>
      </c>
      <c r="G88" s="295">
        <v>5</v>
      </c>
      <c r="H88" s="296">
        <v>65</v>
      </c>
      <c r="I88" s="297"/>
      <c r="J88" s="298">
        <f t="shared" si="0"/>
        <v>325</v>
      </c>
    </row>
    <row r="89" spans="1:10" ht="14.25" customHeight="1">
      <c r="A89" s="591" t="s">
        <v>455</v>
      </c>
      <c r="B89" s="592"/>
      <c r="C89" s="592"/>
      <c r="D89" s="592"/>
      <c r="E89" s="597"/>
      <c r="F89" s="299" t="s">
        <v>416</v>
      </c>
      <c r="G89" s="295">
        <v>2</v>
      </c>
      <c r="H89" s="296">
        <v>177.5</v>
      </c>
      <c r="I89" s="297"/>
      <c r="J89" s="298">
        <f>G89*H89</f>
        <v>355</v>
      </c>
    </row>
    <row r="90" spans="1:10" ht="14.25" customHeight="1">
      <c r="A90" s="635" t="s">
        <v>278</v>
      </c>
      <c r="B90" s="636"/>
      <c r="C90" s="636"/>
      <c r="D90" s="636"/>
      <c r="E90" s="636"/>
      <c r="F90" s="637"/>
      <c r="G90" s="126"/>
      <c r="H90" s="126"/>
      <c r="I90" s="735">
        <f>J71+J72+J73+J74+J75+J76+J77+J78+J79+J80+J81+J82+J83+J84+J85+J86+J87+J88+J89</f>
        <v>5400</v>
      </c>
      <c r="J90" s="735"/>
    </row>
    <row r="91" spans="1:10" ht="17.25" customHeight="1">
      <c r="A91" s="635" t="s">
        <v>302</v>
      </c>
      <c r="B91" s="636"/>
      <c r="C91" s="636"/>
      <c r="D91" s="636"/>
      <c r="E91" s="636"/>
      <c r="F91" s="637"/>
      <c r="G91" s="126"/>
      <c r="H91" s="126"/>
      <c r="I91" s="730">
        <f>I68+I90</f>
        <v>7400</v>
      </c>
      <c r="J91" s="731"/>
    </row>
    <row r="92" spans="1:10" ht="12.75" customHeight="1">
      <c r="A92" s="678"/>
      <c r="B92" s="679"/>
      <c r="C92" s="679"/>
      <c r="D92" s="679"/>
      <c r="E92" s="679"/>
      <c r="F92" s="679"/>
      <c r="G92" s="679"/>
      <c r="H92" s="679"/>
      <c r="I92" s="679"/>
      <c r="J92" s="680"/>
    </row>
    <row r="93" spans="1:10" ht="12.75">
      <c r="A93" s="595" t="s">
        <v>471</v>
      </c>
      <c r="B93" s="736"/>
      <c r="C93" s="736"/>
      <c r="D93" s="736"/>
      <c r="E93" s="736"/>
      <c r="F93" s="736"/>
      <c r="G93" s="736"/>
      <c r="H93" s="736"/>
      <c r="I93" s="736"/>
      <c r="J93" s="596"/>
    </row>
    <row r="94" spans="1:10" ht="12.75">
      <c r="A94" s="486" t="s">
        <v>436</v>
      </c>
      <c r="B94" s="487"/>
      <c r="C94" s="487"/>
      <c r="D94" s="487"/>
      <c r="E94" s="487"/>
      <c r="F94" s="488"/>
      <c r="G94" s="201"/>
      <c r="H94" s="201"/>
      <c r="I94" s="595"/>
      <c r="J94" s="596"/>
    </row>
    <row r="95" spans="1:10" ht="17.25" customHeight="1">
      <c r="A95" s="420" t="s">
        <v>472</v>
      </c>
      <c r="B95" s="421"/>
      <c r="C95" s="421"/>
      <c r="D95" s="421"/>
      <c r="E95" s="421"/>
      <c r="F95" s="282" t="s">
        <v>416</v>
      </c>
      <c r="G95" s="277">
        <v>1</v>
      </c>
      <c r="H95" s="300">
        <v>882</v>
      </c>
      <c r="I95" s="589">
        <f>G95*H95</f>
        <v>882</v>
      </c>
      <c r="J95" s="590"/>
    </row>
    <row r="96" spans="1:10" ht="16.5" customHeight="1">
      <c r="A96" s="591" t="s">
        <v>461</v>
      </c>
      <c r="B96" s="592"/>
      <c r="C96" s="592"/>
      <c r="D96" s="592"/>
      <c r="E96" s="592"/>
      <c r="F96" s="299" t="s">
        <v>416</v>
      </c>
      <c r="G96" s="295">
        <v>3</v>
      </c>
      <c r="H96" s="296">
        <v>187</v>
      </c>
      <c r="I96" s="589">
        <f aca="true" t="shared" si="1" ref="I96:I105">G96*H96</f>
        <v>561</v>
      </c>
      <c r="J96" s="590"/>
    </row>
    <row r="97" spans="1:10" ht="18" customHeight="1">
      <c r="A97" s="591" t="s">
        <v>462</v>
      </c>
      <c r="B97" s="592"/>
      <c r="C97" s="592"/>
      <c r="D97" s="592"/>
      <c r="E97" s="592"/>
      <c r="F97" s="299" t="s">
        <v>416</v>
      </c>
      <c r="G97" s="295">
        <v>1</v>
      </c>
      <c r="H97" s="296">
        <v>69</v>
      </c>
      <c r="I97" s="589">
        <f t="shared" si="1"/>
        <v>69</v>
      </c>
      <c r="J97" s="590"/>
    </row>
    <row r="98" spans="1:10" ht="12.75" customHeight="1">
      <c r="A98" s="593" t="s">
        <v>463</v>
      </c>
      <c r="B98" s="594"/>
      <c r="C98" s="594"/>
      <c r="D98" s="594"/>
      <c r="E98" s="594"/>
      <c r="F98" s="302" t="s">
        <v>416</v>
      </c>
      <c r="G98" s="295">
        <v>2</v>
      </c>
      <c r="H98" s="296">
        <v>81.99</v>
      </c>
      <c r="I98" s="589">
        <f>G98*H98</f>
        <v>163.98</v>
      </c>
      <c r="J98" s="590"/>
    </row>
    <row r="99" spans="1:10" ht="17.25" customHeight="1">
      <c r="A99" s="591" t="s">
        <v>464</v>
      </c>
      <c r="B99" s="592"/>
      <c r="C99" s="592"/>
      <c r="D99" s="592"/>
      <c r="E99" s="592"/>
      <c r="F99" s="299" t="s">
        <v>416</v>
      </c>
      <c r="G99" s="295">
        <v>26</v>
      </c>
      <c r="H99" s="296">
        <v>12</v>
      </c>
      <c r="I99" s="589">
        <f t="shared" si="1"/>
        <v>312</v>
      </c>
      <c r="J99" s="590"/>
    </row>
    <row r="100" spans="1:10" ht="16.5" customHeight="1">
      <c r="A100" s="593" t="s">
        <v>465</v>
      </c>
      <c r="B100" s="594"/>
      <c r="C100" s="594"/>
      <c r="D100" s="594"/>
      <c r="E100" s="594"/>
      <c r="F100" s="302" t="s">
        <v>416</v>
      </c>
      <c r="G100" s="295">
        <v>4</v>
      </c>
      <c r="H100" s="296">
        <v>51</v>
      </c>
      <c r="I100" s="589">
        <f t="shared" si="1"/>
        <v>204</v>
      </c>
      <c r="J100" s="590"/>
    </row>
    <row r="101" spans="1:10" ht="16.5" customHeight="1">
      <c r="A101" s="593" t="s">
        <v>466</v>
      </c>
      <c r="B101" s="594"/>
      <c r="C101" s="594"/>
      <c r="D101" s="594"/>
      <c r="E101" s="594"/>
      <c r="F101" s="302" t="s">
        <v>416</v>
      </c>
      <c r="G101" s="301">
        <v>1</v>
      </c>
      <c r="H101" s="296">
        <v>63.01</v>
      </c>
      <c r="I101" s="589">
        <f t="shared" si="1"/>
        <v>63.01</v>
      </c>
      <c r="J101" s="590"/>
    </row>
    <row r="102" spans="1:10" ht="16.5" customHeight="1">
      <c r="A102" s="591" t="s">
        <v>467</v>
      </c>
      <c r="B102" s="592"/>
      <c r="C102" s="592"/>
      <c r="D102" s="592"/>
      <c r="E102" s="592"/>
      <c r="F102" s="299" t="s">
        <v>416</v>
      </c>
      <c r="G102" s="295">
        <v>3</v>
      </c>
      <c r="H102" s="296">
        <v>125</v>
      </c>
      <c r="I102" s="589">
        <f t="shared" si="1"/>
        <v>375</v>
      </c>
      <c r="J102" s="590"/>
    </row>
    <row r="103" spans="1:10" ht="15.75" customHeight="1">
      <c r="A103" s="591" t="s">
        <v>468</v>
      </c>
      <c r="B103" s="592"/>
      <c r="C103" s="592"/>
      <c r="D103" s="592"/>
      <c r="E103" s="592"/>
      <c r="F103" s="299" t="s">
        <v>416</v>
      </c>
      <c r="G103" s="295">
        <v>3</v>
      </c>
      <c r="H103" s="296">
        <v>208</v>
      </c>
      <c r="I103" s="589">
        <f t="shared" si="1"/>
        <v>624</v>
      </c>
      <c r="J103" s="590"/>
    </row>
    <row r="104" spans="1:10" ht="14.25" customHeight="1">
      <c r="A104" s="591" t="s">
        <v>469</v>
      </c>
      <c r="B104" s="592"/>
      <c r="C104" s="592"/>
      <c r="D104" s="592"/>
      <c r="E104" s="592"/>
      <c r="F104" s="299" t="s">
        <v>417</v>
      </c>
      <c r="G104" s="295">
        <v>3</v>
      </c>
      <c r="H104" s="296">
        <v>34.67</v>
      </c>
      <c r="I104" s="589">
        <f>G104*H104</f>
        <v>104.01</v>
      </c>
      <c r="J104" s="590"/>
    </row>
    <row r="105" spans="1:10" ht="14.25" customHeight="1">
      <c r="A105" s="591" t="s">
        <v>470</v>
      </c>
      <c r="B105" s="592"/>
      <c r="C105" s="592"/>
      <c r="D105" s="592"/>
      <c r="E105" s="592"/>
      <c r="F105" s="299" t="s">
        <v>416</v>
      </c>
      <c r="G105" s="295">
        <v>1</v>
      </c>
      <c r="H105" s="296">
        <v>42</v>
      </c>
      <c r="I105" s="589">
        <f t="shared" si="1"/>
        <v>42</v>
      </c>
      <c r="J105" s="590"/>
    </row>
    <row r="106" spans="1:10" ht="14.25" customHeight="1">
      <c r="A106" s="635" t="s">
        <v>279</v>
      </c>
      <c r="B106" s="636"/>
      <c r="C106" s="636"/>
      <c r="D106" s="636"/>
      <c r="E106" s="636"/>
      <c r="F106" s="637"/>
      <c r="G106" s="126"/>
      <c r="H106" s="126"/>
      <c r="I106" s="633">
        <f>I95+I96+I97+I98+I99+I100+I101+I102+I103+I104+I105</f>
        <v>3400.0000000000005</v>
      </c>
      <c r="J106" s="634"/>
    </row>
    <row r="107" spans="1:10" ht="10.5" customHeight="1">
      <c r="A107" s="163"/>
      <c r="B107" s="164"/>
      <c r="C107" s="164"/>
      <c r="D107" s="164"/>
      <c r="E107" s="164"/>
      <c r="F107" s="165"/>
      <c r="G107" s="126"/>
      <c r="H107" s="126"/>
      <c r="I107" s="283"/>
      <c r="J107" s="284"/>
    </row>
    <row r="108" spans="1:10" ht="14.25" customHeight="1">
      <c r="A108" s="732" t="s">
        <v>303</v>
      </c>
      <c r="B108" s="733"/>
      <c r="C108" s="733"/>
      <c r="D108" s="733"/>
      <c r="E108" s="733"/>
      <c r="F108" s="734"/>
      <c r="G108" s="202"/>
      <c r="H108" s="202"/>
      <c r="I108" s="673">
        <f>I91+I106</f>
        <v>10800</v>
      </c>
      <c r="J108" s="674"/>
    </row>
    <row r="109" spans="1:10" ht="14.25" customHeight="1">
      <c r="A109" s="675" t="s">
        <v>65</v>
      </c>
      <c r="B109" s="675"/>
      <c r="C109" s="675"/>
      <c r="D109" s="675"/>
      <c r="E109" s="675"/>
      <c r="F109" s="675"/>
      <c r="G109" s="675"/>
      <c r="H109" s="2"/>
      <c r="I109" s="644">
        <f>I108+I58</f>
        <v>115800</v>
      </c>
      <c r="J109" s="644"/>
    </row>
    <row r="110" spans="1:10" ht="11.25" customHeight="1">
      <c r="A110" s="158"/>
      <c r="B110" s="158"/>
      <c r="C110" s="158"/>
      <c r="D110" s="184"/>
      <c r="E110" s="129"/>
      <c r="F110" s="129"/>
      <c r="G110" s="129"/>
      <c r="H110" s="69"/>
      <c r="I110" s="69"/>
      <c r="J110" s="69"/>
    </row>
    <row r="111" spans="1:9" ht="14.25" customHeight="1">
      <c r="A111" s="7"/>
      <c r="B111" s="654" t="s">
        <v>295</v>
      </c>
      <c r="C111" s="654"/>
      <c r="D111" s="654"/>
      <c r="E111" s="654"/>
      <c r="F111" s="654"/>
      <c r="G111" s="654"/>
      <c r="H111" s="654"/>
      <c r="I111" s="654"/>
    </row>
    <row r="112" spans="1:9" ht="15.75" customHeight="1">
      <c r="A112" s="2"/>
      <c r="B112" s="322" t="s">
        <v>280</v>
      </c>
      <c r="C112" s="322"/>
      <c r="D112" s="322"/>
      <c r="E112" s="322"/>
      <c r="F112" s="322"/>
      <c r="G112" s="322"/>
      <c r="H112" s="322"/>
      <c r="I112" s="135"/>
    </row>
    <row r="113" spans="1:9" ht="16.5" customHeight="1">
      <c r="A113" s="622" t="s">
        <v>240</v>
      </c>
      <c r="B113" s="622"/>
      <c r="C113" s="622"/>
      <c r="D113" s="622"/>
      <c r="E113" s="622"/>
      <c r="F113" s="622"/>
      <c r="G113" s="622"/>
      <c r="H113" s="622"/>
      <c r="I113" s="622"/>
    </row>
    <row r="114" spans="1:10" ht="12.75" customHeight="1">
      <c r="A114" s="621"/>
      <c r="B114" s="621"/>
      <c r="C114" s="621"/>
      <c r="D114" s="621"/>
      <c r="E114" s="621"/>
      <c r="F114" s="621"/>
      <c r="G114" s="621"/>
      <c r="H114" s="621"/>
      <c r="I114" s="621"/>
      <c r="J114" s="621"/>
    </row>
    <row r="115" spans="1:10" ht="14.25" customHeight="1">
      <c r="A115" s="676" t="s">
        <v>281</v>
      </c>
      <c r="B115" s="676"/>
      <c r="C115" s="676"/>
      <c r="D115" s="676"/>
      <c r="E115" s="676"/>
      <c r="F115" s="676"/>
      <c r="G115" s="676"/>
      <c r="H115" s="677"/>
      <c r="I115" s="677"/>
      <c r="J115" s="677"/>
    </row>
    <row r="116" spans="1:10" ht="16.5" customHeight="1">
      <c r="A116" s="188"/>
      <c r="B116" s="188"/>
      <c r="C116" s="188"/>
      <c r="D116" s="188"/>
      <c r="E116" s="188"/>
      <c r="F116" s="189"/>
      <c r="G116" s="189"/>
      <c r="H116" s="189"/>
      <c r="I116" s="186"/>
      <c r="J116" s="177"/>
    </row>
    <row r="117" spans="1:9" ht="12.75">
      <c r="A117" s="414" t="s">
        <v>282</v>
      </c>
      <c r="B117" s="414"/>
      <c r="C117" s="414"/>
      <c r="D117" s="414"/>
      <c r="E117" s="414"/>
      <c r="F117" s="414"/>
      <c r="G117" s="414"/>
      <c r="H117" s="414"/>
      <c r="I117" s="414"/>
    </row>
    <row r="118" spans="1:10" ht="16.5" customHeight="1">
      <c r="A118" s="339" t="s">
        <v>2</v>
      </c>
      <c r="B118" s="340"/>
      <c r="C118" s="340"/>
      <c r="D118" s="340"/>
      <c r="E118" s="340"/>
      <c r="F118" s="382"/>
      <c r="G118" s="537" t="s">
        <v>68</v>
      </c>
      <c r="H118" s="603"/>
      <c r="I118" s="603"/>
      <c r="J118" s="538"/>
    </row>
    <row r="119" spans="1:10" ht="15.75" customHeight="1">
      <c r="A119" s="341"/>
      <c r="B119" s="342"/>
      <c r="C119" s="342"/>
      <c r="D119" s="342"/>
      <c r="E119" s="342"/>
      <c r="F119" s="383"/>
      <c r="G119" s="102" t="s">
        <v>100</v>
      </c>
      <c r="H119" s="102" t="s">
        <v>182</v>
      </c>
      <c r="I119" s="336" t="s">
        <v>183</v>
      </c>
      <c r="J119" s="336"/>
    </row>
    <row r="120" spans="1:10" ht="11.25" customHeight="1">
      <c r="A120" s="489"/>
      <c r="B120" s="490"/>
      <c r="C120" s="490"/>
      <c r="D120" s="490"/>
      <c r="E120" s="490"/>
      <c r="F120" s="491"/>
      <c r="G120" s="126"/>
      <c r="H120" s="126"/>
      <c r="I120" s="347"/>
      <c r="J120" s="347"/>
    </row>
    <row r="121" spans="1:10" ht="13.5" customHeight="1">
      <c r="A121" s="163" t="s">
        <v>64</v>
      </c>
      <c r="B121" s="164"/>
      <c r="C121" s="164"/>
      <c r="D121" s="164"/>
      <c r="E121" s="164"/>
      <c r="F121" s="165"/>
      <c r="G121" s="126"/>
      <c r="H121" s="126"/>
      <c r="I121" s="347"/>
      <c r="J121" s="347"/>
    </row>
    <row r="122" spans="1:10" ht="13.5" customHeight="1">
      <c r="A122" s="619" t="s">
        <v>65</v>
      </c>
      <c r="B122" s="619"/>
      <c r="C122" s="619"/>
      <c r="D122" s="619"/>
      <c r="E122" s="7"/>
      <c r="F122" s="7"/>
      <c r="G122" s="2"/>
      <c r="H122" s="2"/>
      <c r="I122" s="647"/>
      <c r="J122" s="647"/>
    </row>
    <row r="123" spans="1:10" ht="12.75" customHeight="1">
      <c r="A123" s="620" t="s">
        <v>275</v>
      </c>
      <c r="B123" s="620"/>
      <c r="C123" s="620"/>
      <c r="D123" s="620"/>
      <c r="E123" s="620"/>
      <c r="F123" s="620"/>
      <c r="G123" s="620"/>
      <c r="H123" s="620"/>
      <c r="I123" s="620"/>
      <c r="J123" s="620"/>
    </row>
    <row r="124" spans="1:10" ht="18" customHeight="1">
      <c r="A124" s="339" t="s">
        <v>2</v>
      </c>
      <c r="B124" s="340"/>
      <c r="C124" s="340"/>
      <c r="D124" s="340"/>
      <c r="E124" s="340"/>
      <c r="F124" s="382"/>
      <c r="G124" s="537" t="s">
        <v>68</v>
      </c>
      <c r="H124" s="603"/>
      <c r="I124" s="603"/>
      <c r="J124" s="538"/>
    </row>
    <row r="125" spans="1:10" ht="12.75" customHeight="1">
      <c r="A125" s="341"/>
      <c r="B125" s="342"/>
      <c r="C125" s="342"/>
      <c r="D125" s="342"/>
      <c r="E125" s="342"/>
      <c r="F125" s="383"/>
      <c r="G125" s="102" t="s">
        <v>100</v>
      </c>
      <c r="H125" s="102" t="s">
        <v>182</v>
      </c>
      <c r="I125" s="336" t="s">
        <v>183</v>
      </c>
      <c r="J125" s="336"/>
    </row>
    <row r="126" spans="1:10" ht="12" customHeight="1">
      <c r="A126" s="489"/>
      <c r="B126" s="490"/>
      <c r="C126" s="490"/>
      <c r="D126" s="490"/>
      <c r="E126" s="490"/>
      <c r="F126" s="491"/>
      <c r="G126" s="126"/>
      <c r="H126" s="126"/>
      <c r="I126" s="347"/>
      <c r="J126" s="347"/>
    </row>
    <row r="127" spans="1:10" ht="12.75" customHeight="1">
      <c r="A127" s="163" t="s">
        <v>64</v>
      </c>
      <c r="B127" s="164"/>
      <c r="C127" s="164"/>
      <c r="D127" s="164"/>
      <c r="E127" s="164"/>
      <c r="F127" s="165"/>
      <c r="G127" s="126"/>
      <c r="H127" s="126"/>
      <c r="I127" s="347"/>
      <c r="J127" s="347"/>
    </row>
    <row r="128" spans="1:10" ht="18" customHeight="1">
      <c r="A128" s="619" t="s">
        <v>65</v>
      </c>
      <c r="B128" s="619"/>
      <c r="C128" s="619"/>
      <c r="D128" s="619"/>
      <c r="E128" s="7"/>
      <c r="F128" s="7"/>
      <c r="G128" s="2"/>
      <c r="H128" s="2"/>
      <c r="I128" s="647"/>
      <c r="J128" s="647"/>
    </row>
    <row r="129" spans="1:9" ht="12.75" customHeight="1">
      <c r="A129" s="7"/>
      <c r="B129" s="654" t="s">
        <v>283</v>
      </c>
      <c r="C129" s="654"/>
      <c r="D129" s="654"/>
      <c r="E129" s="654"/>
      <c r="F129" s="654"/>
      <c r="G129" s="654"/>
      <c r="H129" s="654"/>
      <c r="I129" s="654"/>
    </row>
    <row r="130" spans="1:10" ht="12.75" customHeight="1">
      <c r="A130" s="169"/>
      <c r="B130" s="659" t="s">
        <v>284</v>
      </c>
      <c r="C130" s="659"/>
      <c r="D130" s="659"/>
      <c r="E130" s="659"/>
      <c r="F130" s="659"/>
      <c r="G130" s="659"/>
      <c r="H130" s="659"/>
      <c r="I130" s="659"/>
      <c r="J130" s="177"/>
    </row>
    <row r="131" spans="1:10" ht="10.5" customHeight="1">
      <c r="A131" s="655" t="s">
        <v>2</v>
      </c>
      <c r="B131" s="660"/>
      <c r="C131" s="656"/>
      <c r="D131" s="665" t="s">
        <v>1</v>
      </c>
      <c r="E131" s="537" t="s">
        <v>0</v>
      </c>
      <c r="F131" s="603"/>
      <c r="G131" s="603"/>
      <c r="H131" s="603"/>
      <c r="I131" s="603"/>
      <c r="J131" s="538"/>
    </row>
    <row r="132" spans="1:10" ht="12.75" customHeight="1">
      <c r="A132" s="661"/>
      <c r="B132" s="662"/>
      <c r="C132" s="663"/>
      <c r="D132" s="666"/>
      <c r="E132" s="668" t="s">
        <v>36</v>
      </c>
      <c r="F132" s="669"/>
      <c r="G132" s="670"/>
      <c r="H132" s="671" t="s">
        <v>37</v>
      </c>
      <c r="I132" s="655" t="s">
        <v>38</v>
      </c>
      <c r="J132" s="656"/>
    </row>
    <row r="133" spans="1:10" ht="22.5">
      <c r="A133" s="657"/>
      <c r="B133" s="664"/>
      <c r="C133" s="658"/>
      <c r="D133" s="667"/>
      <c r="E133" s="100" t="s">
        <v>39</v>
      </c>
      <c r="F133" s="100" t="s">
        <v>40</v>
      </c>
      <c r="G133" s="100" t="s">
        <v>41</v>
      </c>
      <c r="H133" s="672"/>
      <c r="I133" s="657"/>
      <c r="J133" s="658"/>
    </row>
    <row r="134" spans="1:10" ht="12.75">
      <c r="A134" s="516">
        <v>1</v>
      </c>
      <c r="B134" s="517"/>
      <c r="C134" s="428"/>
      <c r="D134" s="25">
        <v>2</v>
      </c>
      <c r="E134" s="26">
        <v>3</v>
      </c>
      <c r="F134" s="26">
        <v>4</v>
      </c>
      <c r="G134" s="26">
        <v>5</v>
      </c>
      <c r="H134" s="26">
        <v>6</v>
      </c>
      <c r="I134" s="537">
        <v>7</v>
      </c>
      <c r="J134" s="538"/>
    </row>
    <row r="135" spans="1:10" ht="12.75">
      <c r="A135" s="440"/>
      <c r="B135" s="441"/>
      <c r="C135" s="442"/>
      <c r="D135" s="27" t="s">
        <v>148</v>
      </c>
      <c r="E135" s="26"/>
      <c r="F135" s="26"/>
      <c r="G135" s="28"/>
      <c r="H135" s="29"/>
      <c r="I135" s="436"/>
      <c r="J135" s="436"/>
    </row>
    <row r="136" spans="1:10" ht="12.75">
      <c r="A136" s="485"/>
      <c r="B136" s="485"/>
      <c r="C136" s="485"/>
      <c r="D136" s="27" t="s">
        <v>149</v>
      </c>
      <c r="E136" s="26"/>
      <c r="F136" s="26"/>
      <c r="G136" s="28"/>
      <c r="H136" s="29"/>
      <c r="I136" s="436"/>
      <c r="J136" s="436"/>
    </row>
    <row r="137" spans="1:10" ht="12.75">
      <c r="A137" s="485"/>
      <c r="B137" s="485"/>
      <c r="C137" s="485"/>
      <c r="D137" s="27" t="s">
        <v>150</v>
      </c>
      <c r="E137" s="26"/>
      <c r="F137" s="26"/>
      <c r="G137" s="28"/>
      <c r="H137" s="29"/>
      <c r="I137" s="436"/>
      <c r="J137" s="436"/>
    </row>
    <row r="138" spans="1:10" ht="12.75">
      <c r="A138" s="440"/>
      <c r="B138" s="441"/>
      <c r="C138" s="442"/>
      <c r="D138" s="27" t="s">
        <v>151</v>
      </c>
      <c r="E138" s="26"/>
      <c r="F138" s="26"/>
      <c r="G138" s="28"/>
      <c r="H138" s="29"/>
      <c r="I138" s="436"/>
      <c r="J138" s="436"/>
    </row>
    <row r="139" spans="1:10" ht="12.75">
      <c r="A139" s="440" t="s">
        <v>48</v>
      </c>
      <c r="B139" s="441"/>
      <c r="C139" s="442"/>
      <c r="D139" s="27" t="s">
        <v>152</v>
      </c>
      <c r="E139" s="33"/>
      <c r="F139" s="33"/>
      <c r="G139" s="34"/>
      <c r="H139" s="36"/>
      <c r="I139" s="471"/>
      <c r="J139" s="472"/>
    </row>
    <row r="140" spans="1:10" ht="12.75" customHeight="1">
      <c r="A140" s="648" t="s">
        <v>272</v>
      </c>
      <c r="B140" s="649"/>
      <c r="C140" s="650"/>
      <c r="D140" s="27" t="s">
        <v>153</v>
      </c>
      <c r="E140" s="139"/>
      <c r="F140" s="139"/>
      <c r="G140" s="139"/>
      <c r="H140" s="36"/>
      <c r="I140" s="651"/>
      <c r="J140" s="652"/>
    </row>
    <row r="141" spans="1:10" ht="12.75">
      <c r="A141" s="648" t="s">
        <v>273</v>
      </c>
      <c r="B141" s="649"/>
      <c r="C141" s="650"/>
      <c r="D141" s="27" t="s">
        <v>154</v>
      </c>
      <c r="E141" s="139"/>
      <c r="F141" s="139"/>
      <c r="G141" s="139"/>
      <c r="H141" s="36"/>
      <c r="I141" s="653"/>
      <c r="J141" s="653"/>
    </row>
    <row r="142" spans="1:10" ht="12.75">
      <c r="A142" s="190"/>
      <c r="B142" s="190"/>
      <c r="C142" s="190"/>
      <c r="D142" s="191"/>
      <c r="E142" s="192"/>
      <c r="F142" s="192"/>
      <c r="G142" s="192"/>
      <c r="H142" s="193"/>
      <c r="I142" s="193"/>
      <c r="J142" s="193"/>
    </row>
    <row r="143" spans="1:9" ht="15.75">
      <c r="A143" s="7"/>
      <c r="B143" s="654" t="s">
        <v>285</v>
      </c>
      <c r="C143" s="654"/>
      <c r="D143" s="654"/>
      <c r="E143" s="654"/>
      <c r="F143" s="654"/>
      <c r="G143" s="654"/>
      <c r="H143" s="654"/>
      <c r="I143" s="654"/>
    </row>
    <row r="144" spans="1:9" ht="15.75">
      <c r="A144" s="2"/>
      <c r="B144" s="654" t="s">
        <v>286</v>
      </c>
      <c r="C144" s="654"/>
      <c r="D144" s="654"/>
      <c r="E144" s="654"/>
      <c r="F144" s="654"/>
      <c r="G144" s="2"/>
      <c r="H144" s="2"/>
      <c r="I144" s="135"/>
    </row>
    <row r="145" spans="1:9" ht="12.75">
      <c r="A145" s="351" t="s">
        <v>240</v>
      </c>
      <c r="B145" s="351"/>
      <c r="C145" s="351"/>
      <c r="D145" s="351"/>
      <c r="E145" s="351"/>
      <c r="F145" s="351"/>
      <c r="G145" s="351"/>
      <c r="H145" s="351"/>
      <c r="I145" s="351"/>
    </row>
    <row r="146" spans="1:9" ht="12.75">
      <c r="A146" s="607"/>
      <c r="B146" s="607"/>
      <c r="C146" s="607"/>
      <c r="D146" s="607"/>
      <c r="E146" s="607"/>
      <c r="F146" s="607"/>
      <c r="G146" s="18"/>
      <c r="H146" s="18"/>
      <c r="I146" s="186"/>
    </row>
    <row r="147" spans="1:10" ht="12.75">
      <c r="A147" s="608" t="s">
        <v>241</v>
      </c>
      <c r="B147" s="608"/>
      <c r="C147" s="608"/>
      <c r="D147" s="608"/>
      <c r="E147" s="608"/>
      <c r="F147" s="608"/>
      <c r="G147" s="18"/>
      <c r="H147" s="18"/>
      <c r="I147" s="186"/>
      <c r="J147" s="177"/>
    </row>
    <row r="148" spans="1:9" ht="12.75" customHeight="1">
      <c r="A148" s="414" t="s">
        <v>287</v>
      </c>
      <c r="B148" s="414"/>
      <c r="C148" s="414"/>
      <c r="D148" s="414"/>
      <c r="E148" s="414"/>
      <c r="F148" s="414"/>
      <c r="G148" s="414"/>
      <c r="H148" s="414"/>
      <c r="I148" s="414"/>
    </row>
    <row r="149" spans="1:10" ht="12.75">
      <c r="A149" s="339" t="s">
        <v>2</v>
      </c>
      <c r="B149" s="340"/>
      <c r="C149" s="340"/>
      <c r="D149" s="340"/>
      <c r="E149" s="340"/>
      <c r="F149" s="382"/>
      <c r="G149" s="537" t="s">
        <v>68</v>
      </c>
      <c r="H149" s="603"/>
      <c r="I149" s="603"/>
      <c r="J149" s="538"/>
    </row>
    <row r="150" spans="1:10" ht="12.75">
      <c r="A150" s="341"/>
      <c r="B150" s="342"/>
      <c r="C150" s="342"/>
      <c r="D150" s="342"/>
      <c r="E150" s="342"/>
      <c r="F150" s="383"/>
      <c r="G150" s="102" t="s">
        <v>100</v>
      </c>
      <c r="H150" s="102" t="s">
        <v>182</v>
      </c>
      <c r="I150" s="336" t="s">
        <v>183</v>
      </c>
      <c r="J150" s="336"/>
    </row>
    <row r="151" spans="1:10" ht="9" customHeight="1">
      <c r="A151" s="489"/>
      <c r="B151" s="490"/>
      <c r="C151" s="490"/>
      <c r="D151" s="490"/>
      <c r="E151" s="490"/>
      <c r="F151" s="491"/>
      <c r="G151" s="126"/>
      <c r="H151" s="126"/>
      <c r="I151" s="347"/>
      <c r="J151" s="347"/>
    </row>
    <row r="152" spans="1:10" ht="12.75">
      <c r="A152" s="163" t="s">
        <v>64</v>
      </c>
      <c r="B152" s="164"/>
      <c r="C152" s="164"/>
      <c r="D152" s="164"/>
      <c r="E152" s="164"/>
      <c r="F152" s="165"/>
      <c r="G152" s="126"/>
      <c r="H152" s="126"/>
      <c r="I152" s="347"/>
      <c r="J152" s="347"/>
    </row>
    <row r="153" spans="1:10" ht="12.75">
      <c r="A153" s="619" t="s">
        <v>65</v>
      </c>
      <c r="B153" s="619"/>
      <c r="C153" s="619"/>
      <c r="D153" s="619"/>
      <c r="E153" s="7"/>
      <c r="F153" s="7"/>
      <c r="G153" s="2"/>
      <c r="H153" s="2"/>
      <c r="I153" s="647"/>
      <c r="J153" s="647"/>
    </row>
    <row r="154" spans="1:10" ht="12.75">
      <c r="A154" s="620" t="s">
        <v>288</v>
      </c>
      <c r="B154" s="620"/>
      <c r="C154" s="620"/>
      <c r="D154" s="620"/>
      <c r="E154" s="620"/>
      <c r="F154" s="620"/>
      <c r="G154" s="620"/>
      <c r="H154" s="620"/>
      <c r="I154" s="620"/>
      <c r="J154" s="620"/>
    </row>
    <row r="155" spans="1:10" ht="12.75">
      <c r="A155" s="339" t="s">
        <v>2</v>
      </c>
      <c r="B155" s="340"/>
      <c r="C155" s="340"/>
      <c r="D155" s="340"/>
      <c r="E155" s="340"/>
      <c r="F155" s="343" t="s">
        <v>68</v>
      </c>
      <c r="G155" s="343"/>
      <c r="H155" s="343"/>
      <c r="I155" s="343"/>
      <c r="J155" s="343"/>
    </row>
    <row r="156" spans="1:10" ht="38.25" customHeight="1">
      <c r="A156" s="341"/>
      <c r="B156" s="342"/>
      <c r="C156" s="342"/>
      <c r="D156" s="342"/>
      <c r="E156" s="342"/>
      <c r="F156" s="194" t="s">
        <v>475</v>
      </c>
      <c r="G156" s="24" t="s">
        <v>474</v>
      </c>
      <c r="H156" s="194" t="s">
        <v>182</v>
      </c>
      <c r="I156" s="492" t="s">
        <v>183</v>
      </c>
      <c r="J156" s="492"/>
    </row>
    <row r="157" spans="1:10" ht="12.75">
      <c r="A157" s="598" t="s">
        <v>131</v>
      </c>
      <c r="B157" s="599"/>
      <c r="C157" s="599"/>
      <c r="D157" s="599"/>
      <c r="E157" s="600"/>
      <c r="F157" s="303"/>
      <c r="G157" s="285">
        <v>40</v>
      </c>
      <c r="H157" s="285">
        <v>138</v>
      </c>
      <c r="I157" s="601">
        <f>G157*H157</f>
        <v>5520</v>
      </c>
      <c r="J157" s="602"/>
    </row>
    <row r="158" spans="1:10" ht="12.75">
      <c r="A158" s="611" t="s">
        <v>436</v>
      </c>
      <c r="B158" s="612"/>
      <c r="C158" s="612"/>
      <c r="D158" s="612"/>
      <c r="E158" s="613"/>
      <c r="F158" s="281"/>
      <c r="G158" s="102"/>
      <c r="H158" s="102"/>
      <c r="I158" s="604"/>
      <c r="J158" s="605"/>
    </row>
    <row r="159" spans="1:10" ht="12.75">
      <c r="A159" s="593" t="s">
        <v>476</v>
      </c>
      <c r="B159" s="594"/>
      <c r="C159" s="594"/>
      <c r="D159" s="594"/>
      <c r="E159" s="606"/>
      <c r="F159" s="304" t="s">
        <v>416</v>
      </c>
      <c r="G159" s="301">
        <v>40</v>
      </c>
      <c r="H159" s="296">
        <v>30</v>
      </c>
      <c r="I159" s="604">
        <f aca="true" t="shared" si="2" ref="I159:I164">G159*H159</f>
        <v>1200</v>
      </c>
      <c r="J159" s="605"/>
    </row>
    <row r="160" spans="1:10" ht="15.75" customHeight="1">
      <c r="A160" s="591" t="s">
        <v>477</v>
      </c>
      <c r="B160" s="592"/>
      <c r="C160" s="592"/>
      <c r="D160" s="592"/>
      <c r="E160" s="597"/>
      <c r="F160" s="301" t="s">
        <v>416</v>
      </c>
      <c r="G160" s="301">
        <v>40</v>
      </c>
      <c r="H160" s="296">
        <v>19</v>
      </c>
      <c r="I160" s="604">
        <f t="shared" si="2"/>
        <v>760</v>
      </c>
      <c r="J160" s="605"/>
    </row>
    <row r="161" spans="1:10" ht="12.75">
      <c r="A161" s="593" t="s">
        <v>478</v>
      </c>
      <c r="B161" s="594"/>
      <c r="C161" s="594"/>
      <c r="D161" s="594"/>
      <c r="E161" s="606"/>
      <c r="F161" s="304" t="s">
        <v>479</v>
      </c>
      <c r="G161" s="304">
        <v>5</v>
      </c>
      <c r="H161" s="296">
        <v>120</v>
      </c>
      <c r="I161" s="604">
        <f t="shared" si="2"/>
        <v>600</v>
      </c>
      <c r="J161" s="605"/>
    </row>
    <row r="162" spans="1:10" ht="12.75">
      <c r="A162" s="591" t="s">
        <v>480</v>
      </c>
      <c r="B162" s="592"/>
      <c r="C162" s="592"/>
      <c r="D162" s="592"/>
      <c r="E162" s="597"/>
      <c r="F162" s="301" t="s">
        <v>416</v>
      </c>
      <c r="G162" s="301">
        <v>40</v>
      </c>
      <c r="H162" s="296">
        <v>29</v>
      </c>
      <c r="I162" s="604">
        <f t="shared" si="2"/>
        <v>1160</v>
      </c>
      <c r="J162" s="605"/>
    </row>
    <row r="163" spans="1:10" ht="12.75">
      <c r="A163" s="591" t="s">
        <v>481</v>
      </c>
      <c r="B163" s="592"/>
      <c r="C163" s="592"/>
      <c r="D163" s="592"/>
      <c r="E163" s="597"/>
      <c r="F163" s="301" t="s">
        <v>416</v>
      </c>
      <c r="G163" s="301">
        <v>40</v>
      </c>
      <c r="H163" s="296">
        <v>16</v>
      </c>
      <c r="I163" s="604">
        <f t="shared" si="2"/>
        <v>640</v>
      </c>
      <c r="J163" s="605"/>
    </row>
    <row r="164" spans="1:10" ht="15.75" customHeight="1">
      <c r="A164" s="591" t="s">
        <v>482</v>
      </c>
      <c r="B164" s="592"/>
      <c r="C164" s="592"/>
      <c r="D164" s="592"/>
      <c r="E164" s="597"/>
      <c r="F164" s="301" t="s">
        <v>479</v>
      </c>
      <c r="G164" s="301">
        <v>5</v>
      </c>
      <c r="H164" s="296">
        <v>100</v>
      </c>
      <c r="I164" s="604">
        <f t="shared" si="2"/>
        <v>500</v>
      </c>
      <c r="J164" s="605"/>
    </row>
    <row r="165" spans="1:10" ht="16.5" customHeight="1">
      <c r="A165" s="591" t="s">
        <v>483</v>
      </c>
      <c r="B165" s="592"/>
      <c r="C165" s="592"/>
      <c r="D165" s="592"/>
      <c r="E165" s="597"/>
      <c r="F165" s="301" t="s">
        <v>416</v>
      </c>
      <c r="G165" s="301">
        <v>40</v>
      </c>
      <c r="H165" s="296">
        <v>16.5</v>
      </c>
      <c r="I165" s="604">
        <v>660</v>
      </c>
      <c r="J165" s="605"/>
    </row>
    <row r="166" spans="1:10" ht="16.5" customHeight="1">
      <c r="A166" s="163" t="s">
        <v>484</v>
      </c>
      <c r="B166" s="164"/>
      <c r="C166" s="164"/>
      <c r="D166" s="164"/>
      <c r="E166" s="164"/>
      <c r="F166" s="305"/>
      <c r="G166" s="126"/>
      <c r="H166" s="126"/>
      <c r="I166" s="646">
        <f>I159+I160+I161+I162+I163+I164+I165</f>
        <v>5520</v>
      </c>
      <c r="J166" s="646"/>
    </row>
    <row r="167" spans="1:10" ht="16.5" customHeight="1">
      <c r="A167" s="185"/>
      <c r="B167" s="185"/>
      <c r="C167" s="185"/>
      <c r="D167" s="185"/>
      <c r="E167" s="185"/>
      <c r="F167" s="185"/>
      <c r="G167" s="18"/>
      <c r="H167" s="18"/>
      <c r="I167" s="287"/>
      <c r="J167" s="287"/>
    </row>
    <row r="168" spans="1:10" ht="12.75">
      <c r="A168" s="619" t="s">
        <v>65</v>
      </c>
      <c r="B168" s="619"/>
      <c r="C168" s="619"/>
      <c r="D168" s="619"/>
      <c r="E168" s="7"/>
      <c r="F168" s="7"/>
      <c r="G168" s="2"/>
      <c r="H168" s="2"/>
      <c r="I168" s="644">
        <f>I166</f>
        <v>5520</v>
      </c>
      <c r="J168" s="644"/>
    </row>
    <row r="169" spans="1:9" ht="15.75">
      <c r="A169" s="7"/>
      <c r="B169" s="645" t="s">
        <v>304</v>
      </c>
      <c r="C169" s="645"/>
      <c r="D169" s="645"/>
      <c r="E169" s="645"/>
      <c r="F169" s="645"/>
      <c r="G169" s="645"/>
      <c r="H169" s="645"/>
      <c r="I169" s="645"/>
    </row>
    <row r="170" spans="1:9" ht="15.75">
      <c r="A170" s="2"/>
      <c r="B170" s="322" t="s">
        <v>290</v>
      </c>
      <c r="C170" s="322"/>
      <c r="D170" s="322"/>
      <c r="E170" s="322"/>
      <c r="F170" s="322"/>
      <c r="G170" s="322"/>
      <c r="H170" s="322"/>
      <c r="I170" s="135"/>
    </row>
    <row r="171" spans="1:9" ht="12.75">
      <c r="A171" s="351" t="s">
        <v>240</v>
      </c>
      <c r="B171" s="351"/>
      <c r="C171" s="351"/>
      <c r="D171" s="351"/>
      <c r="E171" s="351"/>
      <c r="F171" s="351"/>
      <c r="G171" s="351"/>
      <c r="H171" s="351"/>
      <c r="I171" s="351"/>
    </row>
    <row r="172" spans="1:9" ht="12.75">
      <c r="A172" s="607"/>
      <c r="B172" s="607"/>
      <c r="C172" s="607"/>
      <c r="D172" s="607"/>
      <c r="E172" s="607"/>
      <c r="F172" s="607"/>
      <c r="G172" s="18"/>
      <c r="H172" s="18"/>
      <c r="I172" s="186"/>
    </row>
    <row r="173" spans="1:10" ht="12.75">
      <c r="A173" s="608" t="s">
        <v>241</v>
      </c>
      <c r="B173" s="608"/>
      <c r="C173" s="608"/>
      <c r="D173" s="608"/>
      <c r="E173" s="608"/>
      <c r="F173" s="608"/>
      <c r="G173" s="18"/>
      <c r="H173" s="18"/>
      <c r="I173" s="186"/>
      <c r="J173" s="177"/>
    </row>
    <row r="174" spans="1:10" ht="12.75">
      <c r="A174" s="620" t="s">
        <v>275</v>
      </c>
      <c r="B174" s="620"/>
      <c r="C174" s="620"/>
      <c r="D174" s="620"/>
      <c r="E174" s="620"/>
      <c r="F174" s="620"/>
      <c r="G174" s="620"/>
      <c r="H174" s="620"/>
      <c r="I174" s="620"/>
      <c r="J174" s="620"/>
    </row>
    <row r="175" spans="1:10" ht="12.75">
      <c r="A175" s="339" t="s">
        <v>2</v>
      </c>
      <c r="B175" s="340"/>
      <c r="C175" s="340"/>
      <c r="D175" s="340"/>
      <c r="E175" s="340"/>
      <c r="F175" s="382"/>
      <c r="G175" s="537" t="s">
        <v>68</v>
      </c>
      <c r="H175" s="603"/>
      <c r="I175" s="603"/>
      <c r="J175" s="538"/>
    </row>
    <row r="176" spans="1:10" ht="12.75">
      <c r="A176" s="341"/>
      <c r="B176" s="342"/>
      <c r="C176" s="342"/>
      <c r="D176" s="342"/>
      <c r="E176" s="342"/>
      <c r="F176" s="383"/>
      <c r="G176" s="102" t="s">
        <v>100</v>
      </c>
      <c r="H176" s="102" t="s">
        <v>182</v>
      </c>
      <c r="I176" s="336" t="s">
        <v>183</v>
      </c>
      <c r="J176" s="336"/>
    </row>
    <row r="177" spans="1:10" ht="12.75">
      <c r="A177" s="635" t="s">
        <v>276</v>
      </c>
      <c r="B177" s="636"/>
      <c r="C177" s="636"/>
      <c r="D177" s="636"/>
      <c r="E177" s="636"/>
      <c r="F177" s="637"/>
      <c r="G177" s="126">
        <v>40</v>
      </c>
      <c r="H177" s="126">
        <v>2900</v>
      </c>
      <c r="I177" s="424">
        <f>G177*H177</f>
        <v>116000</v>
      </c>
      <c r="J177" s="425"/>
    </row>
    <row r="178" spans="1:10" ht="12.75">
      <c r="A178" s="489" t="s">
        <v>305</v>
      </c>
      <c r="B178" s="490"/>
      <c r="C178" s="490"/>
      <c r="D178" s="490"/>
      <c r="E178" s="490"/>
      <c r="F178" s="491"/>
      <c r="G178" s="126"/>
      <c r="H178" s="131"/>
      <c r="I178" s="633">
        <v>11000</v>
      </c>
      <c r="J178" s="634"/>
    </row>
    <row r="179" spans="1:10" ht="12.75">
      <c r="A179" s="639" t="s">
        <v>473</v>
      </c>
      <c r="B179" s="640"/>
      <c r="C179" s="640"/>
      <c r="D179" s="640"/>
      <c r="E179" s="640"/>
      <c r="F179" s="641"/>
      <c r="G179" s="126"/>
      <c r="H179" s="131"/>
      <c r="I179" s="642"/>
      <c r="J179" s="643"/>
    </row>
    <row r="180" spans="1:10" ht="12.75">
      <c r="A180" s="489" t="s">
        <v>64</v>
      </c>
      <c r="B180" s="490"/>
      <c r="C180" s="490"/>
      <c r="D180" s="490"/>
      <c r="E180" s="490"/>
      <c r="F180" s="491"/>
      <c r="G180" s="126"/>
      <c r="H180" s="126"/>
      <c r="I180" s="642">
        <f>I178+I179</f>
        <v>11000</v>
      </c>
      <c r="J180" s="643"/>
    </row>
    <row r="181" spans="1:10" ht="12.75">
      <c r="A181" s="185"/>
      <c r="B181" s="185"/>
      <c r="C181" s="185"/>
      <c r="D181" s="185"/>
      <c r="E181" s="185"/>
      <c r="F181" s="185"/>
      <c r="G181" s="18"/>
      <c r="H181" s="18"/>
      <c r="I181" s="195"/>
      <c r="J181" s="195"/>
    </row>
    <row r="182" spans="1:10" ht="12.75">
      <c r="A182" s="619" t="s">
        <v>65</v>
      </c>
      <c r="B182" s="619"/>
      <c r="C182" s="619"/>
      <c r="D182" s="619"/>
      <c r="E182" s="7"/>
      <c r="F182" s="7"/>
      <c r="G182" s="2"/>
      <c r="H182" s="2"/>
      <c r="I182" s="644">
        <f>I180</f>
        <v>11000</v>
      </c>
      <c r="J182" s="644"/>
    </row>
    <row r="183" spans="1:10" ht="15.75">
      <c r="A183" s="632" t="s">
        <v>199</v>
      </c>
      <c r="B183" s="632"/>
      <c r="C183" s="632"/>
      <c r="D183" s="632"/>
      <c r="E183" s="632"/>
      <c r="F183" s="632"/>
      <c r="G183" s="632"/>
      <c r="H183" s="632"/>
      <c r="I183" s="632"/>
      <c r="J183" s="632"/>
    </row>
    <row r="184" spans="1:10" ht="12.75">
      <c r="A184" s="3" t="s">
        <v>223</v>
      </c>
      <c r="B184" s="3"/>
      <c r="C184" s="3"/>
      <c r="D184" s="3"/>
      <c r="E184" s="3"/>
      <c r="F184" s="3"/>
      <c r="G184" s="3"/>
      <c r="H184" s="3"/>
      <c r="I184" s="7"/>
      <c r="J184" s="7"/>
    </row>
    <row r="185" spans="1:10" ht="12.75">
      <c r="A185" s="3" t="s">
        <v>224</v>
      </c>
      <c r="B185" s="3"/>
      <c r="C185" s="3"/>
      <c r="D185" s="3"/>
      <c r="E185" s="3"/>
      <c r="F185" s="3"/>
      <c r="G185" s="3"/>
      <c r="H185" s="3"/>
      <c r="I185" s="7"/>
      <c r="J185" s="7"/>
    </row>
    <row r="186" spans="1:10" ht="12.75">
      <c r="A186" s="3" t="s">
        <v>82</v>
      </c>
      <c r="B186" s="3"/>
      <c r="C186" s="3"/>
      <c r="D186" s="3"/>
      <c r="E186" s="3"/>
      <c r="F186" s="3"/>
      <c r="G186" s="3"/>
      <c r="H186" s="3"/>
      <c r="I186" s="7"/>
      <c r="J186" s="7"/>
    </row>
    <row r="187" spans="1:10" ht="12.75">
      <c r="A187" s="3" t="s">
        <v>225</v>
      </c>
      <c r="B187" s="3"/>
      <c r="C187" s="3"/>
      <c r="D187" s="3"/>
      <c r="E187" s="3"/>
      <c r="F187" s="3"/>
      <c r="G187" s="3"/>
      <c r="H187" s="3"/>
      <c r="I187" s="7"/>
      <c r="J187" s="7"/>
    </row>
    <row r="188" spans="1:10" ht="12.75">
      <c r="A188" s="3" t="s">
        <v>226</v>
      </c>
      <c r="B188" s="3"/>
      <c r="C188" s="3"/>
      <c r="D188" s="3"/>
      <c r="E188" s="3"/>
      <c r="F188" s="3"/>
      <c r="G188" s="3"/>
      <c r="H188" s="3"/>
      <c r="I188" s="7"/>
      <c r="J188" s="7"/>
    </row>
    <row r="189" spans="1:10" ht="12.75">
      <c r="A189" s="101" t="s">
        <v>291</v>
      </c>
      <c r="B189" s="2"/>
      <c r="C189" s="2"/>
      <c r="D189" s="2"/>
      <c r="E189" s="2"/>
      <c r="F189" s="585" t="s">
        <v>296</v>
      </c>
      <c r="G189" s="585"/>
      <c r="H189" s="585"/>
      <c r="I189" s="585"/>
      <c r="J189" s="2"/>
    </row>
    <row r="190" spans="1:10" ht="12.75">
      <c r="A190" s="2"/>
      <c r="B190" s="2"/>
      <c r="C190" s="2"/>
      <c r="D190" s="2"/>
      <c r="E190" s="2"/>
      <c r="F190" s="585"/>
      <c r="G190" s="585"/>
      <c r="H190" s="585"/>
      <c r="I190" s="585"/>
      <c r="J190" s="2"/>
    </row>
    <row r="191" spans="1:10" ht="12.75">
      <c r="A191" s="157" t="s">
        <v>85</v>
      </c>
      <c r="B191" s="3"/>
      <c r="C191" s="3"/>
      <c r="D191" s="3"/>
      <c r="E191" s="3"/>
      <c r="F191" s="3"/>
      <c r="G191" s="3"/>
      <c r="H191" s="3"/>
      <c r="I191" s="3"/>
      <c r="J191" s="2"/>
    </row>
    <row r="192" spans="1:9" ht="12.75">
      <c r="A192" s="3" t="s">
        <v>292</v>
      </c>
      <c r="B192" s="3"/>
      <c r="D192" s="196"/>
      <c r="E192" s="197"/>
      <c r="F192" s="638" t="s">
        <v>293</v>
      </c>
      <c r="G192" s="638"/>
      <c r="H192" s="638"/>
      <c r="I192" s="7"/>
    </row>
    <row r="193" spans="1:9" ht="12.75">
      <c r="A193" s="3"/>
      <c r="B193" s="3"/>
      <c r="D193" s="106"/>
      <c r="E193" s="166"/>
      <c r="F193" s="588"/>
      <c r="G193" s="588"/>
      <c r="H193" s="588"/>
      <c r="I193" s="7"/>
    </row>
    <row r="211" ht="12.75" customHeight="1"/>
    <row r="230" ht="12.75" customHeight="1"/>
    <row r="231" ht="12.7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1.25" customHeight="1"/>
    <row r="270" ht="12.75" customHeight="1"/>
    <row r="271" ht="11.25" customHeight="1"/>
    <row r="272" ht="11.25" customHeight="1"/>
    <row r="273" ht="12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7" ht="12" customHeight="1"/>
    <row r="288" ht="12" customHeight="1"/>
    <row r="289" ht="12" customHeight="1"/>
    <row r="290" ht="12" customHeight="1"/>
    <row r="313" ht="12" customHeight="1"/>
    <row r="317" ht="16.5" customHeight="1"/>
    <row r="318" ht="35.25" customHeight="1"/>
    <row r="330" ht="11.25" customHeight="1"/>
    <row r="338" ht="15.75" customHeight="1"/>
    <row r="339" ht="13.5" customHeight="1"/>
    <row r="340" ht="14.25" customHeight="1"/>
    <row r="341" ht="12.75" customHeight="1"/>
    <row r="342" ht="15" customHeight="1"/>
    <row r="343" ht="11.25" customHeight="1"/>
    <row r="344" ht="23.25" customHeight="1"/>
  </sheetData>
  <sheetProtection/>
  <mergeCells count="255">
    <mergeCell ref="I177:J177"/>
    <mergeCell ref="A66:F66"/>
    <mergeCell ref="A91:F91"/>
    <mergeCell ref="I91:J91"/>
    <mergeCell ref="A108:F108"/>
    <mergeCell ref="A90:F90"/>
    <mergeCell ref="I90:J90"/>
    <mergeCell ref="A93:J93"/>
    <mergeCell ref="A75:E75"/>
    <mergeCell ref="A76:E76"/>
    <mergeCell ref="H1:J1"/>
    <mergeCell ref="H2:J2"/>
    <mergeCell ref="A3:I3"/>
    <mergeCell ref="A4:I4"/>
    <mergeCell ref="A5:I5"/>
    <mergeCell ref="A6:I6"/>
    <mergeCell ref="A7:H7"/>
    <mergeCell ref="A9:J9"/>
    <mergeCell ref="C10:H10"/>
    <mergeCell ref="A15:C16"/>
    <mergeCell ref="D15:D16"/>
    <mergeCell ref="E15:I15"/>
    <mergeCell ref="J15:J16"/>
    <mergeCell ref="A17:C17"/>
    <mergeCell ref="A18:C18"/>
    <mergeCell ref="A19:C19"/>
    <mergeCell ref="A20:C20"/>
    <mergeCell ref="A21:C21"/>
    <mergeCell ref="A22:C22"/>
    <mergeCell ref="A23:C23"/>
    <mergeCell ref="A24:C24"/>
    <mergeCell ref="A25:J25"/>
    <mergeCell ref="A26:G26"/>
    <mergeCell ref="I26:J26"/>
    <mergeCell ref="A27:G27"/>
    <mergeCell ref="I27:J27"/>
    <mergeCell ref="A28:G28"/>
    <mergeCell ref="I28:J28"/>
    <mergeCell ref="A29:G29"/>
    <mergeCell ref="I29:J29"/>
    <mergeCell ref="A30:G30"/>
    <mergeCell ref="I30:J30"/>
    <mergeCell ref="A31:G31"/>
    <mergeCell ref="I31:J31"/>
    <mergeCell ref="H32:I32"/>
    <mergeCell ref="B33:I33"/>
    <mergeCell ref="B34:I34"/>
    <mergeCell ref="A35:C37"/>
    <mergeCell ref="D35:D37"/>
    <mergeCell ref="E35:J35"/>
    <mergeCell ref="E36:G36"/>
    <mergeCell ref="H36:H37"/>
    <mergeCell ref="I36:J37"/>
    <mergeCell ref="A38:C38"/>
    <mergeCell ref="I38:J38"/>
    <mergeCell ref="A39:C39"/>
    <mergeCell ref="I39:J39"/>
    <mergeCell ref="A40:C40"/>
    <mergeCell ref="I40:J40"/>
    <mergeCell ref="A58:E58"/>
    <mergeCell ref="I58:J58"/>
    <mergeCell ref="A48:I48"/>
    <mergeCell ref="A41:C41"/>
    <mergeCell ref="I41:J41"/>
    <mergeCell ref="A42:C42"/>
    <mergeCell ref="I42:J42"/>
    <mergeCell ref="A43:C43"/>
    <mergeCell ref="I43:J43"/>
    <mergeCell ref="A53:J53"/>
    <mergeCell ref="A52:F52"/>
    <mergeCell ref="A44:C44"/>
    <mergeCell ref="I44:J44"/>
    <mergeCell ref="A45:C45"/>
    <mergeCell ref="I45:J45"/>
    <mergeCell ref="C47:I47"/>
    <mergeCell ref="A54:J54"/>
    <mergeCell ref="I59:J59"/>
    <mergeCell ref="A59:F59"/>
    <mergeCell ref="A74:E74"/>
    <mergeCell ref="A92:J92"/>
    <mergeCell ref="A62:J62"/>
    <mergeCell ref="I64:J64"/>
    <mergeCell ref="A61:J61"/>
    <mergeCell ref="A65:F65"/>
    <mergeCell ref="A55:F56"/>
    <mergeCell ref="G55:J55"/>
    <mergeCell ref="I56:J56"/>
    <mergeCell ref="A57:F57"/>
    <mergeCell ref="I57:J57"/>
    <mergeCell ref="A106:F106"/>
    <mergeCell ref="I106:J106"/>
    <mergeCell ref="A81:E81"/>
    <mergeCell ref="A85:E85"/>
    <mergeCell ref="A86:E86"/>
    <mergeCell ref="A69:F69"/>
    <mergeCell ref="I108:J108"/>
    <mergeCell ref="I109:J109"/>
    <mergeCell ref="B111:I111"/>
    <mergeCell ref="B112:H112"/>
    <mergeCell ref="A109:G109"/>
    <mergeCell ref="I122:J122"/>
    <mergeCell ref="A115:G115"/>
    <mergeCell ref="H115:J115"/>
    <mergeCell ref="A117:I117"/>
    <mergeCell ref="A118:F119"/>
    <mergeCell ref="G118:J118"/>
    <mergeCell ref="I119:J119"/>
    <mergeCell ref="A124:F125"/>
    <mergeCell ref="G124:J124"/>
    <mergeCell ref="I125:J125"/>
    <mergeCell ref="A126:F126"/>
    <mergeCell ref="I126:J126"/>
    <mergeCell ref="I127:J127"/>
    <mergeCell ref="A128:D128"/>
    <mergeCell ref="I128:J128"/>
    <mergeCell ref="B129:I129"/>
    <mergeCell ref="B130:I130"/>
    <mergeCell ref="A131:C133"/>
    <mergeCell ref="D131:D133"/>
    <mergeCell ref="E131:J131"/>
    <mergeCell ref="E132:G132"/>
    <mergeCell ref="H132:H133"/>
    <mergeCell ref="I132:J133"/>
    <mergeCell ref="A134:C134"/>
    <mergeCell ref="I134:J134"/>
    <mergeCell ref="A135:C135"/>
    <mergeCell ref="I135:J135"/>
    <mergeCell ref="A136:C136"/>
    <mergeCell ref="I136:J136"/>
    <mergeCell ref="A137:C137"/>
    <mergeCell ref="I137:J137"/>
    <mergeCell ref="A138:C138"/>
    <mergeCell ref="I138:J138"/>
    <mergeCell ref="A139:C139"/>
    <mergeCell ref="I139:J139"/>
    <mergeCell ref="A140:C140"/>
    <mergeCell ref="I140:J140"/>
    <mergeCell ref="A141:C141"/>
    <mergeCell ref="I141:J141"/>
    <mergeCell ref="B143:I143"/>
    <mergeCell ref="B144:F144"/>
    <mergeCell ref="A164:E164"/>
    <mergeCell ref="I164:J164"/>
    <mergeCell ref="A165:E165"/>
    <mergeCell ref="I165:J165"/>
    <mergeCell ref="I166:J166"/>
    <mergeCell ref="A151:F151"/>
    <mergeCell ref="I151:J151"/>
    <mergeCell ref="I152:J152"/>
    <mergeCell ref="A153:D153"/>
    <mergeCell ref="I153:J153"/>
    <mergeCell ref="A168:D168"/>
    <mergeCell ref="I168:J168"/>
    <mergeCell ref="B169:I169"/>
    <mergeCell ref="B170:H170"/>
    <mergeCell ref="A171:I171"/>
    <mergeCell ref="A172:F172"/>
    <mergeCell ref="F190:I190"/>
    <mergeCell ref="F192:H192"/>
    <mergeCell ref="F193:H193"/>
    <mergeCell ref="A154:J154"/>
    <mergeCell ref="A179:F179"/>
    <mergeCell ref="I179:J179"/>
    <mergeCell ref="A180:F180"/>
    <mergeCell ref="I180:J180"/>
    <mergeCell ref="A182:D182"/>
    <mergeCell ref="I182:J182"/>
    <mergeCell ref="A183:J183"/>
    <mergeCell ref="F189:I189"/>
    <mergeCell ref="A173:F173"/>
    <mergeCell ref="A174:J174"/>
    <mergeCell ref="A175:F176"/>
    <mergeCell ref="G175:J175"/>
    <mergeCell ref="I176:J176"/>
    <mergeCell ref="A178:F178"/>
    <mergeCell ref="I178:J178"/>
    <mergeCell ref="A177:F177"/>
    <mergeCell ref="A163:E163"/>
    <mergeCell ref="I163:J163"/>
    <mergeCell ref="A123:J123"/>
    <mergeCell ref="A114:J114"/>
    <mergeCell ref="A113:I113"/>
    <mergeCell ref="A49:J49"/>
    <mergeCell ref="A50:G50"/>
    <mergeCell ref="H50:J50"/>
    <mergeCell ref="A120:F120"/>
    <mergeCell ref="I120:J120"/>
    <mergeCell ref="A162:E162"/>
    <mergeCell ref="I162:J162"/>
    <mergeCell ref="I67:J67"/>
    <mergeCell ref="A68:E68"/>
    <mergeCell ref="I68:J68"/>
    <mergeCell ref="A70:F70"/>
    <mergeCell ref="I121:J121"/>
    <mergeCell ref="A122:D122"/>
    <mergeCell ref="I156:J156"/>
    <mergeCell ref="A73:E73"/>
    <mergeCell ref="A160:E160"/>
    <mergeCell ref="I160:J160"/>
    <mergeCell ref="A161:E161"/>
    <mergeCell ref="I161:J161"/>
    <mergeCell ref="A78:E78"/>
    <mergeCell ref="A79:E79"/>
    <mergeCell ref="A80:E80"/>
    <mergeCell ref="A83:E83"/>
    <mergeCell ref="A84:E84"/>
    <mergeCell ref="A158:E158"/>
    <mergeCell ref="A63:E64"/>
    <mergeCell ref="F63:J63"/>
    <mergeCell ref="A67:E67"/>
    <mergeCell ref="A71:E71"/>
    <mergeCell ref="A72:E72"/>
    <mergeCell ref="A82:E82"/>
    <mergeCell ref="A77:E77"/>
    <mergeCell ref="I158:J158"/>
    <mergeCell ref="A159:E159"/>
    <mergeCell ref="I159:J159"/>
    <mergeCell ref="A145:I145"/>
    <mergeCell ref="A146:F146"/>
    <mergeCell ref="A147:F147"/>
    <mergeCell ref="I150:J150"/>
    <mergeCell ref="A87:E87"/>
    <mergeCell ref="A88:E88"/>
    <mergeCell ref="A89:E89"/>
    <mergeCell ref="A155:E156"/>
    <mergeCell ref="F155:J155"/>
    <mergeCell ref="A157:E157"/>
    <mergeCell ref="I157:J157"/>
    <mergeCell ref="A148:I148"/>
    <mergeCell ref="A149:F150"/>
    <mergeCell ref="G149:J149"/>
    <mergeCell ref="A94:F94"/>
    <mergeCell ref="I94:J94"/>
    <mergeCell ref="I95:J95"/>
    <mergeCell ref="I96:J96"/>
    <mergeCell ref="A95:E95"/>
    <mergeCell ref="A96:E96"/>
    <mergeCell ref="I97:J97"/>
    <mergeCell ref="I98:J98"/>
    <mergeCell ref="I99:J99"/>
    <mergeCell ref="A97:E97"/>
    <mergeCell ref="A98:E98"/>
    <mergeCell ref="A99:E99"/>
    <mergeCell ref="I100:J100"/>
    <mergeCell ref="I101:J101"/>
    <mergeCell ref="I102:J102"/>
    <mergeCell ref="A100:E100"/>
    <mergeCell ref="A101:E101"/>
    <mergeCell ref="A102:E102"/>
    <mergeCell ref="I103:J103"/>
    <mergeCell ref="I104:J104"/>
    <mergeCell ref="I105:J105"/>
    <mergeCell ref="A103:E103"/>
    <mergeCell ref="A104:E104"/>
    <mergeCell ref="A105:E1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2" manualBreakCount="2">
    <brk id="32" max="255" man="1"/>
    <brk id="1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61"/>
  <sheetViews>
    <sheetView tabSelected="1" zoomScalePageLayoutView="0" workbookViewId="0" topLeftCell="A31">
      <selection activeCell="I55" sqref="I55:J55"/>
    </sheetView>
  </sheetViews>
  <sheetFormatPr defaultColWidth="9.00390625" defaultRowHeight="12.75"/>
  <cols>
    <col min="3" max="3" width="6.875" style="0" customWidth="1"/>
    <col min="4" max="4" width="7.00390625" style="0" customWidth="1"/>
    <col min="5" max="5" width="7.125" style="0" customWidth="1"/>
    <col min="6" max="6" width="9.25390625" style="0" customWidth="1"/>
    <col min="7" max="8" width="10.00390625" style="0" customWidth="1"/>
    <col min="9" max="9" width="10.625" style="0" customWidth="1"/>
    <col min="10" max="10" width="11.125" style="0" customWidth="1"/>
    <col min="12" max="12" width="9.625" style="0" bestFit="1" customWidth="1"/>
    <col min="13" max="13" width="10.125" style="0" bestFit="1" customWidth="1"/>
    <col min="14" max="15" width="9.625" style="0" bestFit="1" customWidth="1"/>
    <col min="16" max="16" width="9.125" style="0" bestFit="1" customWidth="1"/>
  </cols>
  <sheetData>
    <row r="1" spans="1:10" ht="12.75">
      <c r="A1" s="2"/>
      <c r="B1" s="2"/>
      <c r="C1" s="2"/>
      <c r="D1" s="2"/>
      <c r="E1" s="4"/>
      <c r="F1" s="4"/>
      <c r="G1" s="4"/>
      <c r="H1" s="507"/>
      <c r="I1" s="507"/>
      <c r="J1" s="507"/>
    </row>
    <row r="2" spans="1:10" ht="12.75">
      <c r="A2" s="2"/>
      <c r="B2" s="2"/>
      <c r="C2" s="2"/>
      <c r="D2" s="2"/>
      <c r="E2" s="16"/>
      <c r="F2" s="16"/>
      <c r="G2" s="16"/>
      <c r="H2" s="508" t="s">
        <v>230</v>
      </c>
      <c r="I2" s="508"/>
      <c r="J2" s="508"/>
    </row>
    <row r="3" spans="1:10" ht="15.75">
      <c r="A3" s="322" t="s">
        <v>91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15.75">
      <c r="A4" s="322" t="s">
        <v>92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5.75">
      <c r="A5" s="2"/>
      <c r="B5" s="2"/>
      <c r="C5" s="322" t="s">
        <v>144</v>
      </c>
      <c r="D5" s="322"/>
      <c r="E5" s="322"/>
      <c r="F5" s="322"/>
      <c r="G5" s="322"/>
      <c r="H5" s="322"/>
      <c r="I5" s="2"/>
      <c r="J5" s="2"/>
    </row>
    <row r="6" spans="1:10" ht="12.75">
      <c r="A6" s="2"/>
      <c r="B6" s="2"/>
      <c r="C6" s="513" t="s">
        <v>379</v>
      </c>
      <c r="D6" s="513"/>
      <c r="E6" s="513"/>
      <c r="F6" s="513"/>
      <c r="G6" s="513"/>
      <c r="H6" s="513"/>
      <c r="I6" s="17"/>
      <c r="J6" s="2"/>
    </row>
    <row r="7" spans="1:10" ht="15">
      <c r="A7" s="3" t="s">
        <v>202</v>
      </c>
      <c r="B7" s="2"/>
      <c r="C7" s="2"/>
      <c r="D7" s="2"/>
      <c r="E7" s="2"/>
      <c r="F7" s="2"/>
      <c r="G7" s="3"/>
      <c r="H7" s="3"/>
      <c r="I7" s="18"/>
      <c r="J7" s="2"/>
    </row>
    <row r="8" spans="1:10" ht="10.5" customHeight="1">
      <c r="A8" s="2"/>
      <c r="B8" s="508"/>
      <c r="C8" s="508"/>
      <c r="D8" s="508"/>
      <c r="E8" s="508"/>
      <c r="F8" s="508"/>
      <c r="G8" s="508"/>
      <c r="H8" s="508"/>
      <c r="I8" s="508"/>
      <c r="J8" s="508"/>
    </row>
    <row r="9" spans="1:10" ht="12.75">
      <c r="A9" s="2"/>
      <c r="B9" s="2" t="s">
        <v>3</v>
      </c>
      <c r="C9" s="2"/>
      <c r="D9" s="2"/>
      <c r="E9" s="2"/>
      <c r="F9" s="2"/>
      <c r="G9" s="3"/>
      <c r="H9" s="3"/>
      <c r="I9" s="18"/>
      <c r="J9" s="2"/>
    </row>
    <row r="10" spans="1:10" ht="17.25" customHeight="1">
      <c r="A10" s="822" t="s">
        <v>7</v>
      </c>
      <c r="B10" s="822"/>
      <c r="C10" s="822"/>
      <c r="D10" s="822"/>
      <c r="E10" s="822"/>
      <c r="F10" s="822"/>
      <c r="G10" s="822"/>
      <c r="H10" s="822"/>
      <c r="I10" s="822"/>
      <c r="J10" s="822"/>
    </row>
    <row r="11" spans="1:10" ht="12.75" customHeight="1">
      <c r="A11" s="823" t="s">
        <v>2</v>
      </c>
      <c r="B11" s="824"/>
      <c r="C11" s="825"/>
      <c r="D11" s="524" t="s">
        <v>1</v>
      </c>
      <c r="E11" s="813" t="s">
        <v>380</v>
      </c>
      <c r="F11" s="815"/>
      <c r="G11" s="813" t="s">
        <v>381</v>
      </c>
      <c r="H11" s="815"/>
      <c r="I11" s="524" t="s">
        <v>8</v>
      </c>
      <c r="J11" s="524" t="s">
        <v>9</v>
      </c>
    </row>
    <row r="12" spans="1:10" ht="27" customHeight="1">
      <c r="A12" s="826"/>
      <c r="B12" s="827"/>
      <c r="C12" s="828"/>
      <c r="D12" s="522"/>
      <c r="E12" s="24" t="s">
        <v>10</v>
      </c>
      <c r="F12" s="99" t="s">
        <v>11</v>
      </c>
      <c r="G12" s="24" t="s">
        <v>10</v>
      </c>
      <c r="H12" s="24" t="s">
        <v>11</v>
      </c>
      <c r="I12" s="526"/>
      <c r="J12" s="526"/>
    </row>
    <row r="13" spans="1:10" ht="12.75">
      <c r="A13" s="537">
        <v>1</v>
      </c>
      <c r="B13" s="603"/>
      <c r="C13" s="538"/>
      <c r="D13" s="26">
        <v>2</v>
      </c>
      <c r="E13" s="26">
        <v>3</v>
      </c>
      <c r="F13" s="26">
        <v>4</v>
      </c>
      <c r="G13" s="26">
        <v>5</v>
      </c>
      <c r="H13" s="26">
        <v>6</v>
      </c>
      <c r="I13" s="26">
        <v>7</v>
      </c>
      <c r="J13" s="26">
        <v>8</v>
      </c>
    </row>
    <row r="14" spans="1:10" ht="16.5" customHeight="1">
      <c r="A14" s="819" t="s">
        <v>12</v>
      </c>
      <c r="B14" s="820"/>
      <c r="C14" s="821"/>
      <c r="D14" s="27" t="s">
        <v>13</v>
      </c>
      <c r="E14" s="21">
        <v>4</v>
      </c>
      <c r="F14" s="21">
        <v>52</v>
      </c>
      <c r="G14" s="11">
        <v>4</v>
      </c>
      <c r="H14" s="11">
        <v>57</v>
      </c>
      <c r="I14" s="138">
        <f aca="true" t="shared" si="0" ref="I14:J16">((E14*8)+(G14*4))/12</f>
        <v>4</v>
      </c>
      <c r="J14" s="138">
        <f t="shared" si="0"/>
        <v>53.666666666666664</v>
      </c>
    </row>
    <row r="15" spans="1:10" ht="16.5" customHeight="1">
      <c r="A15" s="819" t="s">
        <v>14</v>
      </c>
      <c r="B15" s="820"/>
      <c r="C15" s="821"/>
      <c r="D15" s="27" t="s">
        <v>15</v>
      </c>
      <c r="E15" s="21">
        <v>5</v>
      </c>
      <c r="F15" s="21">
        <v>53</v>
      </c>
      <c r="G15" s="11">
        <v>5</v>
      </c>
      <c r="H15" s="11">
        <v>57</v>
      </c>
      <c r="I15" s="138">
        <f t="shared" si="0"/>
        <v>5</v>
      </c>
      <c r="J15" s="138">
        <f t="shared" si="0"/>
        <v>54.333333333333336</v>
      </c>
    </row>
    <row r="16" spans="1:10" ht="16.5" customHeight="1">
      <c r="A16" s="819" t="s">
        <v>16</v>
      </c>
      <c r="B16" s="820"/>
      <c r="C16" s="821"/>
      <c r="D16" s="27" t="s">
        <v>17</v>
      </c>
      <c r="E16" s="21">
        <v>2</v>
      </c>
      <c r="F16" s="21">
        <v>8</v>
      </c>
      <c r="G16" s="11">
        <v>1</v>
      </c>
      <c r="H16" s="11">
        <v>1</v>
      </c>
      <c r="I16" s="138">
        <f t="shared" si="0"/>
        <v>1.6666666666666667</v>
      </c>
      <c r="J16" s="138">
        <f t="shared" si="0"/>
        <v>5.666666666666667</v>
      </c>
    </row>
    <row r="17" spans="1:10" ht="16.5" customHeight="1">
      <c r="A17" s="819" t="s">
        <v>18</v>
      </c>
      <c r="B17" s="820"/>
      <c r="C17" s="821"/>
      <c r="D17" s="27" t="s">
        <v>19</v>
      </c>
      <c r="E17" s="139">
        <f aca="true" t="shared" si="1" ref="E17:J17">E14+E15+E16</f>
        <v>11</v>
      </c>
      <c r="F17" s="139">
        <f t="shared" si="1"/>
        <v>113</v>
      </c>
      <c r="G17" s="139">
        <f t="shared" si="1"/>
        <v>10</v>
      </c>
      <c r="H17" s="139">
        <f t="shared" si="1"/>
        <v>115</v>
      </c>
      <c r="I17" s="140">
        <f t="shared" si="1"/>
        <v>10.666666666666666</v>
      </c>
      <c r="J17" s="140">
        <f t="shared" si="1"/>
        <v>113.66666666666667</v>
      </c>
    </row>
    <row r="18" spans="1:10" ht="16.5" customHeight="1">
      <c r="A18" s="819" t="s">
        <v>20</v>
      </c>
      <c r="B18" s="820"/>
      <c r="C18" s="821"/>
      <c r="D18" s="27" t="s">
        <v>21</v>
      </c>
      <c r="E18" s="11"/>
      <c r="F18" s="11"/>
      <c r="G18" s="11"/>
      <c r="H18" s="11"/>
      <c r="I18" s="138">
        <f>((E18*8)+(G18*4))/12</f>
        <v>0</v>
      </c>
      <c r="J18" s="138">
        <f>((F18*8)+(H18*4))/12</f>
        <v>0</v>
      </c>
    </row>
    <row r="19" spans="1:10" ht="16.5" customHeight="1">
      <c r="A19" s="819" t="s">
        <v>22</v>
      </c>
      <c r="B19" s="820"/>
      <c r="C19" s="821"/>
      <c r="D19" s="27" t="s">
        <v>23</v>
      </c>
      <c r="E19" s="21"/>
      <c r="F19" s="21"/>
      <c r="G19" s="21"/>
      <c r="H19" s="21"/>
      <c r="I19" s="138">
        <f>((E19*8)+(G19*4))/12</f>
        <v>0</v>
      </c>
      <c r="J19" s="138">
        <f>((F19*8)+(H19*4))/12</f>
        <v>0</v>
      </c>
    </row>
    <row r="20" spans="1:10" ht="20.25" customHeight="1">
      <c r="A20" s="476" t="s">
        <v>24</v>
      </c>
      <c r="B20" s="477"/>
      <c r="C20" s="478"/>
      <c r="D20" s="27" t="s">
        <v>25</v>
      </c>
      <c r="E20" s="537"/>
      <c r="F20" s="538"/>
      <c r="G20" s="537"/>
      <c r="H20" s="538"/>
      <c r="I20" s="537"/>
      <c r="J20" s="538"/>
    </row>
    <row r="21" spans="1:10" ht="19.5" customHeight="1">
      <c r="A21" s="708" t="s">
        <v>26</v>
      </c>
      <c r="B21" s="708"/>
      <c r="C21" s="708"/>
      <c r="D21" s="708"/>
      <c r="E21" s="708"/>
      <c r="F21" s="708"/>
      <c r="G21" s="708"/>
      <c r="H21" s="708"/>
      <c r="I21" s="708"/>
      <c r="J21" s="708"/>
    </row>
    <row r="22" spans="1:10" ht="12.75">
      <c r="A22" s="433" t="s">
        <v>2</v>
      </c>
      <c r="B22" s="434"/>
      <c r="C22" s="434"/>
      <c r="D22" s="434"/>
      <c r="E22" s="434"/>
      <c r="F22" s="434"/>
      <c r="G22" s="435"/>
      <c r="H22" s="141" t="s">
        <v>27</v>
      </c>
      <c r="I22" s="366" t="s">
        <v>28</v>
      </c>
      <c r="J22" s="366"/>
    </row>
    <row r="23" spans="1:10" ht="12.75">
      <c r="A23" s="537">
        <v>1</v>
      </c>
      <c r="B23" s="603"/>
      <c r="C23" s="603"/>
      <c r="D23" s="603"/>
      <c r="E23" s="603"/>
      <c r="F23" s="603"/>
      <c r="G23" s="538"/>
      <c r="H23" s="26">
        <v>2</v>
      </c>
      <c r="I23" s="343">
        <v>3</v>
      </c>
      <c r="J23" s="343"/>
    </row>
    <row r="24" spans="1:10" ht="12.75">
      <c r="A24" s="818" t="s">
        <v>29</v>
      </c>
      <c r="B24" s="818"/>
      <c r="C24" s="818"/>
      <c r="D24" s="818"/>
      <c r="E24" s="818"/>
      <c r="F24" s="818"/>
      <c r="G24" s="818"/>
      <c r="H24" s="126"/>
      <c r="I24" s="699"/>
      <c r="J24" s="699"/>
    </row>
    <row r="25" spans="1:10" ht="15" customHeight="1">
      <c r="A25" s="816" t="s">
        <v>30</v>
      </c>
      <c r="B25" s="816"/>
      <c r="C25" s="816"/>
      <c r="D25" s="816"/>
      <c r="E25" s="816"/>
      <c r="F25" s="816"/>
      <c r="G25" s="816"/>
      <c r="H25" s="27" t="s">
        <v>31</v>
      </c>
      <c r="I25" s="701" t="e">
        <f>I27/I26</f>
        <v>#VALUE!</v>
      </c>
      <c r="J25" s="701"/>
    </row>
    <row r="26" spans="1:10" ht="21.75" customHeight="1">
      <c r="A26" s="816" t="s">
        <v>32</v>
      </c>
      <c r="B26" s="816"/>
      <c r="C26" s="816"/>
      <c r="D26" s="816"/>
      <c r="E26" s="816"/>
      <c r="F26" s="816"/>
      <c r="G26" s="816"/>
      <c r="H26" s="27" t="s">
        <v>33</v>
      </c>
      <c r="I26" s="817">
        <v>114</v>
      </c>
      <c r="J26" s="817"/>
    </row>
    <row r="27" spans="1:10" ht="13.5" customHeight="1">
      <c r="A27" s="694" t="s">
        <v>34</v>
      </c>
      <c r="B27" s="695"/>
      <c r="C27" s="695"/>
      <c r="D27" s="695"/>
      <c r="E27" s="695"/>
      <c r="F27" s="695"/>
      <c r="G27" s="696"/>
      <c r="H27" s="27" t="s">
        <v>35</v>
      </c>
      <c r="I27" s="697" t="e">
        <f>'сумма бюджеты'!G5+'сумма бюджеты'!G7+'сумма бюджеты'!G10+'сумма бюджеты'!G11+'сумма бюджеты'!G12+'сумма бюджеты'!G13+'сумма бюджеты'!G14+'сумма бюджеты'!G20+'сумма бюджеты'!G15</f>
        <v>#VALUE!</v>
      </c>
      <c r="J27" s="697"/>
    </row>
    <row r="28" spans="1:10" ht="12.75">
      <c r="A28" s="7"/>
      <c r="B28" s="7"/>
      <c r="C28" s="7"/>
      <c r="D28" s="7"/>
      <c r="E28" s="7"/>
      <c r="F28" s="7"/>
      <c r="G28" s="7"/>
      <c r="H28" s="7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0.25" customHeight="1">
      <c r="A32" s="2"/>
      <c r="B32" s="322" t="s">
        <v>231</v>
      </c>
      <c r="C32" s="322"/>
      <c r="D32" s="322"/>
      <c r="E32" s="322"/>
      <c r="F32" s="322"/>
      <c r="G32" s="322"/>
      <c r="H32" s="322"/>
      <c r="I32" s="322"/>
      <c r="J32" s="322"/>
    </row>
    <row r="33" spans="1:10" ht="15.75">
      <c r="A33" s="322" t="s">
        <v>232</v>
      </c>
      <c r="B33" s="322"/>
      <c r="C33" s="322"/>
      <c r="D33" s="322"/>
      <c r="E33" s="322"/>
      <c r="F33" s="322"/>
      <c r="G33" s="322"/>
      <c r="H33" s="322"/>
      <c r="I33" s="322"/>
      <c r="J33" s="322"/>
    </row>
    <row r="34" spans="1:10" ht="12.75">
      <c r="A34" s="323" t="s">
        <v>2</v>
      </c>
      <c r="B34" s="324"/>
      <c r="C34" s="324"/>
      <c r="D34" s="811"/>
      <c r="E34" s="665" t="s">
        <v>1</v>
      </c>
      <c r="F34" s="537" t="s">
        <v>0</v>
      </c>
      <c r="G34" s="603"/>
      <c r="H34" s="603"/>
      <c r="I34" s="603"/>
      <c r="J34" s="538"/>
    </row>
    <row r="35" spans="1:10" ht="22.5">
      <c r="A35" s="325"/>
      <c r="B35" s="326"/>
      <c r="C35" s="326"/>
      <c r="D35" s="812"/>
      <c r="E35" s="667"/>
      <c r="F35" s="100" t="s">
        <v>203</v>
      </c>
      <c r="G35" s="100" t="s">
        <v>14</v>
      </c>
      <c r="H35" s="100" t="s">
        <v>204</v>
      </c>
      <c r="I35" s="429" t="s">
        <v>205</v>
      </c>
      <c r="J35" s="429"/>
    </row>
    <row r="36" spans="1:10" ht="12.75">
      <c r="A36" s="813">
        <v>1</v>
      </c>
      <c r="B36" s="814"/>
      <c r="C36" s="814"/>
      <c r="D36" s="815"/>
      <c r="E36" s="24">
        <v>2</v>
      </c>
      <c r="F36" s="24">
        <v>3</v>
      </c>
      <c r="G36" s="24">
        <v>4</v>
      </c>
      <c r="H36" s="24">
        <v>5</v>
      </c>
      <c r="I36" s="368">
        <v>6</v>
      </c>
      <c r="J36" s="368"/>
    </row>
    <row r="37" spans="1:10" ht="45" customHeight="1">
      <c r="A37" s="407" t="s">
        <v>382</v>
      </c>
      <c r="B37" s="408"/>
      <c r="C37" s="408"/>
      <c r="D37" s="409"/>
      <c r="E37" s="27" t="s">
        <v>148</v>
      </c>
      <c r="F37" s="31">
        <f>F39/G14</f>
        <v>1.4025</v>
      </c>
      <c r="G37" s="31">
        <f>G39/G15</f>
        <v>1.722</v>
      </c>
      <c r="H37" s="31">
        <f>H39/G16</f>
        <v>1.67</v>
      </c>
      <c r="I37" s="701">
        <f>I39/E17</f>
        <v>1.4445454545454544</v>
      </c>
      <c r="J37" s="701"/>
    </row>
    <row r="38" spans="1:10" ht="32.25" customHeight="1">
      <c r="A38" s="440" t="s">
        <v>233</v>
      </c>
      <c r="B38" s="441"/>
      <c r="C38" s="441"/>
      <c r="D38" s="442"/>
      <c r="E38" s="27" t="s">
        <v>149</v>
      </c>
      <c r="F38" s="143">
        <f>F40/F39/12</f>
        <v>11232.045454545454</v>
      </c>
      <c r="G38" s="143">
        <f>G40/G39/12</f>
        <v>11305.209252806815</v>
      </c>
      <c r="H38" s="143">
        <f>H40/H39/4</f>
        <v>58900.10179640719</v>
      </c>
      <c r="I38" s="701">
        <f>I40/I39/12</f>
        <v>12154.647577092512</v>
      </c>
      <c r="J38" s="701"/>
    </row>
    <row r="39" spans="1:10" ht="32.25" customHeight="1">
      <c r="A39" s="440" t="s">
        <v>206</v>
      </c>
      <c r="B39" s="441"/>
      <c r="C39" s="441"/>
      <c r="D39" s="442"/>
      <c r="E39" s="27" t="s">
        <v>150</v>
      </c>
      <c r="F39" s="21">
        <v>5.61</v>
      </c>
      <c r="G39" s="21">
        <v>8.61</v>
      </c>
      <c r="H39" s="21">
        <v>1.67</v>
      </c>
      <c r="I39" s="701">
        <f>F39+G39+H39</f>
        <v>15.889999999999999</v>
      </c>
      <c r="J39" s="701"/>
    </row>
    <row r="40" spans="1:10" ht="29.25" customHeight="1">
      <c r="A40" s="806" t="s">
        <v>207</v>
      </c>
      <c r="B40" s="807"/>
      <c r="C40" s="807"/>
      <c r="D40" s="808"/>
      <c r="E40" s="32" t="s">
        <v>151</v>
      </c>
      <c r="F40" s="144">
        <v>756141.3</v>
      </c>
      <c r="G40" s="144">
        <v>1168054.22</v>
      </c>
      <c r="H40" s="144">
        <v>393452.68</v>
      </c>
      <c r="I40" s="697">
        <f>F40+G40+H40</f>
        <v>2317648.2</v>
      </c>
      <c r="J40" s="697"/>
    </row>
    <row r="41" spans="1:10" ht="12.75">
      <c r="A41" s="810"/>
      <c r="B41" s="810"/>
      <c r="C41" s="810"/>
      <c r="D41" s="810"/>
      <c r="E41" s="810"/>
      <c r="F41" s="810"/>
      <c r="G41" s="810"/>
      <c r="H41" s="810"/>
      <c r="I41" s="810"/>
      <c r="J41" s="810"/>
    </row>
    <row r="42" spans="1:10" ht="12" customHeight="1">
      <c r="A42" s="655" t="s">
        <v>2</v>
      </c>
      <c r="B42" s="660"/>
      <c r="C42" s="656"/>
      <c r="D42" s="665" t="s">
        <v>1</v>
      </c>
      <c r="E42" s="537" t="s">
        <v>0</v>
      </c>
      <c r="F42" s="603"/>
      <c r="G42" s="603"/>
      <c r="H42" s="603"/>
      <c r="I42" s="603"/>
      <c r="J42" s="538"/>
    </row>
    <row r="43" spans="1:10" ht="12.75" customHeight="1">
      <c r="A43" s="661"/>
      <c r="B43" s="662"/>
      <c r="C43" s="663"/>
      <c r="D43" s="666"/>
      <c r="E43" s="668" t="s">
        <v>36</v>
      </c>
      <c r="F43" s="669"/>
      <c r="G43" s="670"/>
      <c r="H43" s="671" t="s">
        <v>37</v>
      </c>
      <c r="I43" s="655" t="s">
        <v>38</v>
      </c>
      <c r="J43" s="656"/>
    </row>
    <row r="44" spans="1:10" ht="22.5" customHeight="1">
      <c r="A44" s="657"/>
      <c r="B44" s="664"/>
      <c r="C44" s="658"/>
      <c r="D44" s="667"/>
      <c r="E44" s="100" t="s">
        <v>39</v>
      </c>
      <c r="F44" s="100" t="s">
        <v>40</v>
      </c>
      <c r="G44" s="100" t="s">
        <v>41</v>
      </c>
      <c r="H44" s="672"/>
      <c r="I44" s="657"/>
      <c r="J44" s="658"/>
    </row>
    <row r="45" spans="1:10" ht="14.25" customHeight="1">
      <c r="A45" s="516">
        <v>1</v>
      </c>
      <c r="B45" s="517"/>
      <c r="C45" s="428"/>
      <c r="D45" s="25">
        <v>2</v>
      </c>
      <c r="E45" s="26">
        <v>3</v>
      </c>
      <c r="F45" s="26">
        <v>4</v>
      </c>
      <c r="G45" s="26">
        <v>5</v>
      </c>
      <c r="H45" s="26">
        <v>6</v>
      </c>
      <c r="I45" s="537">
        <v>7</v>
      </c>
      <c r="J45" s="538"/>
    </row>
    <row r="46" spans="1:10" ht="16.5" customHeight="1">
      <c r="A46" s="440" t="s">
        <v>208</v>
      </c>
      <c r="B46" s="441"/>
      <c r="C46" s="442"/>
      <c r="D46" s="27" t="s">
        <v>152</v>
      </c>
      <c r="E46" s="26">
        <v>1</v>
      </c>
      <c r="F46" s="26">
        <v>1</v>
      </c>
      <c r="G46" s="28">
        <f>((E46*8)+(F46*4))/12</f>
        <v>1</v>
      </c>
      <c r="H46" s="29">
        <f>I46/12</f>
        <v>25778.5</v>
      </c>
      <c r="I46" s="436">
        <v>309342</v>
      </c>
      <c r="J46" s="436"/>
    </row>
    <row r="47" spans="1:10" ht="16.5" customHeight="1">
      <c r="A47" s="485" t="s">
        <v>209</v>
      </c>
      <c r="B47" s="485"/>
      <c r="C47" s="485"/>
      <c r="D47" s="27" t="s">
        <v>153</v>
      </c>
      <c r="E47" s="26">
        <v>1</v>
      </c>
      <c r="F47" s="26">
        <v>1</v>
      </c>
      <c r="G47" s="28">
        <f>((E47*8)+(F47*4))/12</f>
        <v>1</v>
      </c>
      <c r="H47" s="29">
        <f>I47/12</f>
        <v>18045.5</v>
      </c>
      <c r="I47" s="436">
        <v>216546</v>
      </c>
      <c r="J47" s="436"/>
    </row>
    <row r="48" spans="1:10" ht="18" customHeight="1">
      <c r="A48" s="485" t="s">
        <v>210</v>
      </c>
      <c r="B48" s="485"/>
      <c r="C48" s="485"/>
      <c r="D48" s="27" t="s">
        <v>154</v>
      </c>
      <c r="E48" s="26">
        <v>0</v>
      </c>
      <c r="F48" s="26">
        <v>0</v>
      </c>
      <c r="G48" s="28">
        <f>((E48*8)+(F48*4))/12</f>
        <v>0</v>
      </c>
      <c r="H48" s="29">
        <f>I48/12</f>
        <v>0</v>
      </c>
      <c r="I48" s="436">
        <v>0</v>
      </c>
      <c r="J48" s="436"/>
    </row>
    <row r="49" spans="1:10" ht="16.5" customHeight="1">
      <c r="A49" s="440" t="s">
        <v>318</v>
      </c>
      <c r="B49" s="441"/>
      <c r="C49" s="442"/>
      <c r="D49" s="27" t="s">
        <v>155</v>
      </c>
      <c r="E49" s="26">
        <v>1</v>
      </c>
      <c r="F49" s="26">
        <v>1</v>
      </c>
      <c r="G49" s="28">
        <f>((E49*8)+(F49*4))/12</f>
        <v>1</v>
      </c>
      <c r="H49" s="29">
        <f>I49/12</f>
        <v>9206</v>
      </c>
      <c r="I49" s="436">
        <v>110472</v>
      </c>
      <c r="J49" s="436"/>
    </row>
    <row r="50" spans="1:10" ht="22.5" customHeight="1">
      <c r="A50" s="485" t="s">
        <v>319</v>
      </c>
      <c r="B50" s="485"/>
      <c r="C50" s="485"/>
      <c r="D50" s="27" t="s">
        <v>156</v>
      </c>
      <c r="E50" s="26">
        <v>0.5</v>
      </c>
      <c r="F50" s="26">
        <v>0.5</v>
      </c>
      <c r="G50" s="28">
        <f>((E50*8)+(F50*4))/12</f>
        <v>0.5</v>
      </c>
      <c r="H50" s="29">
        <f>I50/12</f>
        <v>6071.25</v>
      </c>
      <c r="I50" s="436">
        <v>72855</v>
      </c>
      <c r="J50" s="436"/>
    </row>
    <row r="51" spans="1:10" ht="56.25" customHeight="1">
      <c r="A51" s="809" t="s">
        <v>234</v>
      </c>
      <c r="B51" s="809"/>
      <c r="C51" s="809"/>
      <c r="D51" s="32" t="s">
        <v>157</v>
      </c>
      <c r="E51" s="142">
        <f>E46+E47+E48+E49+E50+I39</f>
        <v>19.39</v>
      </c>
      <c r="F51" s="142">
        <f>F46+F47+F48+F49+F50+I39</f>
        <v>19.39</v>
      </c>
      <c r="G51" s="145">
        <f>I39+G46+G47+G48+G49+G50</f>
        <v>19.39</v>
      </c>
      <c r="H51" s="36">
        <f>(H46+H47+H48+H49+H50)+I40/12</f>
        <v>252238.6</v>
      </c>
      <c r="I51" s="484">
        <f>I40+I46+I47+I48+I49+I50</f>
        <v>3026863.2</v>
      </c>
      <c r="J51" s="484"/>
    </row>
    <row r="52" spans="1:10" ht="22.5" customHeight="1">
      <c r="A52" s="485" t="s">
        <v>164</v>
      </c>
      <c r="B52" s="485"/>
      <c r="C52" s="485"/>
      <c r="D52" s="27" t="s">
        <v>158</v>
      </c>
      <c r="E52" s="26"/>
      <c r="F52" s="26"/>
      <c r="G52" s="28"/>
      <c r="H52" s="30">
        <v>86665.38</v>
      </c>
      <c r="I52" s="436">
        <v>1020390.13</v>
      </c>
      <c r="J52" s="436"/>
    </row>
    <row r="53" spans="1:10" ht="12.75" customHeight="1">
      <c r="A53" s="485" t="s">
        <v>46</v>
      </c>
      <c r="B53" s="485"/>
      <c r="C53" s="485"/>
      <c r="D53" s="27" t="s">
        <v>159</v>
      </c>
      <c r="E53" s="26"/>
      <c r="F53" s="26"/>
      <c r="G53" s="28"/>
      <c r="H53" s="30">
        <v>52953.15</v>
      </c>
      <c r="I53" s="436">
        <v>643669.11</v>
      </c>
      <c r="J53" s="436"/>
    </row>
    <row r="54" spans="1:10" ht="15" customHeight="1">
      <c r="A54" s="440" t="s">
        <v>47</v>
      </c>
      <c r="B54" s="441"/>
      <c r="C54" s="442"/>
      <c r="D54" s="27" t="s">
        <v>160</v>
      </c>
      <c r="E54" s="26"/>
      <c r="F54" s="26"/>
      <c r="G54" s="28"/>
      <c r="H54" s="30">
        <f>I54/12</f>
        <v>55489.31916666666</v>
      </c>
      <c r="I54" s="443">
        <v>665871.83</v>
      </c>
      <c r="J54" s="444"/>
    </row>
    <row r="55" spans="1:10" ht="30.75" customHeight="1">
      <c r="A55" s="473" t="s">
        <v>235</v>
      </c>
      <c r="B55" s="474"/>
      <c r="C55" s="475"/>
      <c r="D55" s="32" t="s">
        <v>161</v>
      </c>
      <c r="E55" s="33"/>
      <c r="F55" s="33"/>
      <c r="G55" s="34"/>
      <c r="H55" s="36">
        <f>H52+H53+H54+H51</f>
        <v>447346.44916666666</v>
      </c>
      <c r="I55" s="471">
        <f>I51+I52+I53+I54</f>
        <v>5356794.2700000005</v>
      </c>
      <c r="J55" s="472"/>
    </row>
    <row r="56" spans="1:10" ht="15.75" customHeight="1">
      <c r="A56" s="440" t="s">
        <v>49</v>
      </c>
      <c r="B56" s="441"/>
      <c r="C56" s="442"/>
      <c r="D56" s="27" t="s">
        <v>162</v>
      </c>
      <c r="E56" s="33"/>
      <c r="F56" s="33"/>
      <c r="G56" s="34"/>
      <c r="H56" s="36"/>
      <c r="I56" s="471"/>
      <c r="J56" s="472"/>
    </row>
    <row r="57" spans="1:10" ht="15.75" customHeight="1">
      <c r="A57" s="440" t="s">
        <v>48</v>
      </c>
      <c r="B57" s="441"/>
      <c r="C57" s="442"/>
      <c r="D57" s="27" t="s">
        <v>163</v>
      </c>
      <c r="E57" s="33"/>
      <c r="F57" s="33"/>
      <c r="G57" s="34"/>
      <c r="H57" s="36">
        <f>I57/12</f>
        <v>66959.92920833334</v>
      </c>
      <c r="I57" s="471">
        <f>(I55+I56)*15%+0.01</f>
        <v>803519.1505000001</v>
      </c>
      <c r="J57" s="472"/>
    </row>
    <row r="58" spans="1:10" ht="22.5" customHeight="1">
      <c r="A58" s="806" t="s">
        <v>236</v>
      </c>
      <c r="B58" s="807"/>
      <c r="C58" s="808"/>
      <c r="D58" s="32" t="s">
        <v>42</v>
      </c>
      <c r="E58" s="33">
        <f>E51</f>
        <v>19.39</v>
      </c>
      <c r="F58" s="33">
        <f>F51</f>
        <v>19.39</v>
      </c>
      <c r="G58" s="145">
        <f>G51</f>
        <v>19.39</v>
      </c>
      <c r="H58" s="36">
        <f>H55+H56+H57</f>
        <v>514306.378375</v>
      </c>
      <c r="I58" s="471">
        <f>I55+I56+I57</f>
        <v>6160313.420500001</v>
      </c>
      <c r="J58" s="472"/>
    </row>
    <row r="59" spans="1:10" ht="21.75" customHeight="1">
      <c r="A59" s="440" t="s">
        <v>50</v>
      </c>
      <c r="B59" s="441"/>
      <c r="C59" s="442"/>
      <c r="D59" s="27" t="s">
        <v>43</v>
      </c>
      <c r="E59" s="21"/>
      <c r="F59" s="21"/>
      <c r="G59" s="21"/>
      <c r="H59" s="30"/>
      <c r="I59" s="436">
        <v>0</v>
      </c>
      <c r="J59" s="436"/>
    </row>
    <row r="60" spans="1:10" ht="34.5" customHeight="1">
      <c r="A60" s="466" t="s">
        <v>165</v>
      </c>
      <c r="B60" s="467"/>
      <c r="C60" s="468"/>
      <c r="D60" s="32" t="s">
        <v>44</v>
      </c>
      <c r="E60" s="33">
        <f>E58</f>
        <v>19.39</v>
      </c>
      <c r="F60" s="33">
        <f>F58</f>
        <v>19.39</v>
      </c>
      <c r="G60" s="145">
        <f>G58</f>
        <v>19.39</v>
      </c>
      <c r="H60" s="36">
        <f>H58+H59</f>
        <v>514306.378375</v>
      </c>
      <c r="I60" s="471">
        <f>I58+I59</f>
        <v>6160313.420500001</v>
      </c>
      <c r="J60" s="472"/>
    </row>
    <row r="61" spans="1:10" ht="56.25" customHeight="1">
      <c r="A61" s="455" t="s">
        <v>320</v>
      </c>
      <c r="B61" s="456"/>
      <c r="C61" s="457"/>
      <c r="D61" s="32" t="s">
        <v>45</v>
      </c>
      <c r="E61" s="139"/>
      <c r="F61" s="139"/>
      <c r="G61" s="139"/>
      <c r="H61" s="36"/>
      <c r="I61" s="653">
        <v>1843516.13</v>
      </c>
      <c r="J61" s="653"/>
    </row>
    <row r="62" spans="1:10" ht="14.25" customHeight="1">
      <c r="A62" s="469" t="s">
        <v>167</v>
      </c>
      <c r="B62" s="469"/>
      <c r="C62" s="469"/>
      <c r="D62" s="469"/>
      <c r="E62" s="469"/>
      <c r="F62" s="469"/>
      <c r="G62" s="469"/>
      <c r="H62" s="469"/>
      <c r="I62" s="469"/>
      <c r="J62" s="469"/>
    </row>
    <row r="63" spans="1:10" ht="12.75">
      <c r="A63" s="805" t="s">
        <v>168</v>
      </c>
      <c r="B63" s="805"/>
      <c r="C63" s="805"/>
      <c r="D63" s="805"/>
      <c r="E63" s="805"/>
      <c r="F63" s="805"/>
      <c r="G63" s="805"/>
      <c r="H63" s="805"/>
      <c r="I63" s="805"/>
      <c r="J63" s="805"/>
    </row>
    <row r="64" spans="1:10" ht="15" customHeight="1">
      <c r="A64" s="429" t="s">
        <v>51</v>
      </c>
      <c r="B64" s="429"/>
      <c r="C64" s="429"/>
      <c r="D64" s="429"/>
      <c r="E64" s="430" t="s">
        <v>52</v>
      </c>
      <c r="F64" s="431"/>
      <c r="G64" s="431"/>
      <c r="H64" s="432"/>
      <c r="I64" s="429" t="s">
        <v>53</v>
      </c>
      <c r="J64" s="429"/>
    </row>
    <row r="65" spans="1:14" ht="16.5" customHeight="1">
      <c r="A65" s="539" t="s">
        <v>54</v>
      </c>
      <c r="B65" s="539"/>
      <c r="C65" s="539"/>
      <c r="D65" s="539"/>
      <c r="E65" s="486"/>
      <c r="F65" s="487"/>
      <c r="G65" s="487"/>
      <c r="H65" s="488"/>
      <c r="I65" s="604"/>
      <c r="J65" s="605"/>
      <c r="L65" s="89"/>
      <c r="M65" s="89"/>
      <c r="N65" s="89"/>
    </row>
    <row r="66" spans="1:14" ht="15.75" customHeight="1">
      <c r="A66" s="796" t="s">
        <v>55</v>
      </c>
      <c r="B66" s="797"/>
      <c r="C66" s="797"/>
      <c r="D66" s="798"/>
      <c r="E66" s="799"/>
      <c r="F66" s="800"/>
      <c r="G66" s="800"/>
      <c r="H66" s="801"/>
      <c r="I66" s="802">
        <f>I65</f>
        <v>0</v>
      </c>
      <c r="J66" s="803"/>
      <c r="L66" s="89"/>
      <c r="M66" s="89"/>
      <c r="N66" s="89"/>
    </row>
    <row r="67" spans="1:14" ht="12.75" customHeight="1">
      <c r="A67" s="159"/>
      <c r="B67" s="159"/>
      <c r="C67" s="159"/>
      <c r="D67" s="159"/>
      <c r="E67" s="160"/>
      <c r="F67" s="160"/>
      <c r="G67" s="160"/>
      <c r="H67" s="160"/>
      <c r="I67" s="64"/>
      <c r="J67" s="64"/>
      <c r="L67" s="89"/>
      <c r="M67" s="89"/>
      <c r="N67" s="89"/>
    </row>
    <row r="68" spans="1:14" ht="21.75" customHeight="1">
      <c r="A68" s="158"/>
      <c r="B68" s="804" t="s">
        <v>237</v>
      </c>
      <c r="C68" s="804"/>
      <c r="D68" s="804"/>
      <c r="E68" s="804"/>
      <c r="F68" s="804"/>
      <c r="G68" s="804"/>
      <c r="H68" s="804"/>
      <c r="I68" s="804"/>
      <c r="J68" s="69"/>
      <c r="L68" s="89"/>
      <c r="M68" s="89"/>
      <c r="N68" s="89"/>
    </row>
    <row r="69" spans="1:16" ht="9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L69" s="89"/>
      <c r="M69" s="89"/>
      <c r="N69" s="89"/>
      <c r="O69" s="89"/>
      <c r="P69" s="89"/>
    </row>
    <row r="70" spans="1:16" ht="15" customHeight="1">
      <c r="A70" s="519" t="s">
        <v>321</v>
      </c>
      <c r="B70" s="519"/>
      <c r="C70" s="519"/>
      <c r="D70" s="519"/>
      <c r="E70" s="519"/>
      <c r="F70" s="519"/>
      <c r="G70" s="519"/>
      <c r="H70" s="519"/>
      <c r="I70" s="519"/>
      <c r="J70" s="519"/>
      <c r="L70" s="89"/>
      <c r="M70" s="89"/>
      <c r="N70" s="89"/>
      <c r="O70" s="89"/>
      <c r="P70" s="89"/>
    </row>
    <row r="71" spans="1:14" ht="14.25" customHeight="1">
      <c r="A71" s="789" t="s">
        <v>169</v>
      </c>
      <c r="B71" s="789"/>
      <c r="C71" s="789"/>
      <c r="D71" s="789"/>
      <c r="E71" s="789"/>
      <c r="F71" s="789"/>
      <c r="G71" s="789"/>
      <c r="H71" s="789"/>
      <c r="I71" s="789"/>
      <c r="J71" s="789"/>
      <c r="L71" s="89"/>
      <c r="M71" s="89"/>
      <c r="N71" s="149"/>
    </row>
    <row r="72" spans="1:18" ht="14.25" customHeight="1">
      <c r="A72" s="790"/>
      <c r="B72" s="790"/>
      <c r="C72" s="790"/>
      <c r="D72" s="790"/>
      <c r="E72" s="790"/>
      <c r="F72" s="790"/>
      <c r="G72" s="790"/>
      <c r="H72" s="790"/>
      <c r="I72" s="146"/>
      <c r="J72" s="147"/>
      <c r="L72" s="94"/>
      <c r="M72" s="89"/>
      <c r="N72" s="149"/>
      <c r="O72" s="89"/>
      <c r="P72" s="89"/>
      <c r="Q72" s="89"/>
      <c r="R72" s="89"/>
    </row>
    <row r="73" spans="1:18" ht="14.25" customHeight="1">
      <c r="A73" s="788" t="s">
        <v>238</v>
      </c>
      <c r="B73" s="788"/>
      <c r="C73" s="788"/>
      <c r="D73" s="788"/>
      <c r="E73" s="788"/>
      <c r="F73" s="788"/>
      <c r="G73" s="146"/>
      <c r="H73" s="146"/>
      <c r="I73" s="146"/>
      <c r="J73" s="148">
        <f>J72</f>
        <v>0</v>
      </c>
      <c r="L73" s="89"/>
      <c r="M73" s="89"/>
      <c r="N73" s="149"/>
      <c r="O73" s="89"/>
      <c r="P73" s="89"/>
      <c r="Q73" s="89"/>
      <c r="R73" s="89"/>
    </row>
    <row r="74" spans="1:18" ht="14.25" customHeight="1">
      <c r="A74" s="789" t="s">
        <v>173</v>
      </c>
      <c r="B74" s="789"/>
      <c r="C74" s="789"/>
      <c r="D74" s="789"/>
      <c r="E74" s="789"/>
      <c r="F74" s="789"/>
      <c r="G74" s="789"/>
      <c r="H74" s="789"/>
      <c r="I74" s="789"/>
      <c r="J74" s="147"/>
      <c r="L74" s="89"/>
      <c r="M74" s="89"/>
      <c r="N74" s="149"/>
      <c r="O74" s="89"/>
      <c r="P74" s="89"/>
      <c r="Q74" s="89"/>
      <c r="R74" s="89"/>
    </row>
    <row r="75" spans="1:18" ht="14.25" customHeight="1">
      <c r="A75" s="790" t="s">
        <v>383</v>
      </c>
      <c r="B75" s="790"/>
      <c r="C75" s="790"/>
      <c r="D75" s="790"/>
      <c r="E75" s="790"/>
      <c r="F75" s="790"/>
      <c r="G75" s="790"/>
      <c r="H75" s="790"/>
      <c r="I75" s="263"/>
      <c r="J75" s="147">
        <v>5000</v>
      </c>
      <c r="L75" s="89"/>
      <c r="M75" s="89"/>
      <c r="N75" s="270">
        <v>5000</v>
      </c>
      <c r="O75" s="89"/>
      <c r="P75" s="89"/>
      <c r="Q75" s="89"/>
      <c r="R75" s="89"/>
    </row>
    <row r="76" spans="1:18" ht="12" customHeight="1">
      <c r="A76" s="788" t="s">
        <v>239</v>
      </c>
      <c r="B76" s="788"/>
      <c r="C76" s="788"/>
      <c r="D76" s="788"/>
      <c r="E76" s="788"/>
      <c r="F76" s="788"/>
      <c r="G76" s="788"/>
      <c r="H76" s="146"/>
      <c r="I76" s="146"/>
      <c r="J76" s="148">
        <f>J75</f>
        <v>5000</v>
      </c>
      <c r="L76" s="89"/>
      <c r="M76" s="89"/>
      <c r="N76" s="149"/>
      <c r="O76" s="89"/>
      <c r="P76" s="89"/>
      <c r="Q76" s="89"/>
      <c r="R76" s="89"/>
    </row>
    <row r="77" spans="1:18" ht="12" customHeight="1">
      <c r="A77" s="789" t="s">
        <v>243</v>
      </c>
      <c r="B77" s="789"/>
      <c r="C77" s="789"/>
      <c r="D77" s="789"/>
      <c r="E77" s="789"/>
      <c r="F77" s="789"/>
      <c r="G77" s="789"/>
      <c r="H77" s="789"/>
      <c r="I77" s="789"/>
      <c r="J77" s="789"/>
      <c r="L77" s="89"/>
      <c r="M77" s="89"/>
      <c r="N77" s="89"/>
      <c r="O77" s="89"/>
      <c r="P77" s="89"/>
      <c r="Q77" s="89"/>
      <c r="R77" s="89"/>
    </row>
    <row r="78" spans="1:18" ht="15.75" customHeight="1">
      <c r="A78" s="790" t="s">
        <v>535</v>
      </c>
      <c r="B78" s="790"/>
      <c r="C78" s="790"/>
      <c r="D78" s="790"/>
      <c r="E78" s="790"/>
      <c r="F78" s="790"/>
      <c r="G78" s="790"/>
      <c r="H78" s="790"/>
      <c r="I78" s="790"/>
      <c r="J78" s="147">
        <v>4270</v>
      </c>
      <c r="L78" s="94"/>
      <c r="M78" s="94"/>
      <c r="N78" s="94">
        <v>4270</v>
      </c>
      <c r="O78" s="318">
        <f>J78-N78</f>
        <v>0</v>
      </c>
      <c r="P78" s="94"/>
      <c r="Q78" s="94"/>
      <c r="R78" s="89"/>
    </row>
    <row r="79" spans="1:18" ht="15.75" customHeight="1">
      <c r="A79" s="790" t="s">
        <v>430</v>
      </c>
      <c r="B79" s="790"/>
      <c r="C79" s="790"/>
      <c r="D79" s="790"/>
      <c r="E79" s="790"/>
      <c r="F79" s="790"/>
      <c r="G79" s="790"/>
      <c r="H79" s="790"/>
      <c r="I79" s="146"/>
      <c r="J79" s="147">
        <v>899</v>
      </c>
      <c r="L79" s="94"/>
      <c r="M79" s="94"/>
      <c r="N79" s="270">
        <v>899</v>
      </c>
      <c r="O79" s="94"/>
      <c r="P79" s="94"/>
      <c r="Q79" s="94"/>
      <c r="R79" s="89"/>
    </row>
    <row r="80" spans="1:18" ht="15.75" customHeight="1">
      <c r="A80" s="790" t="s">
        <v>408</v>
      </c>
      <c r="B80" s="790"/>
      <c r="C80" s="790"/>
      <c r="D80" s="790"/>
      <c r="E80" s="790"/>
      <c r="F80" s="790"/>
      <c r="G80" s="790"/>
      <c r="H80" s="790"/>
      <c r="I80" s="790"/>
      <c r="J80" s="147">
        <v>16800</v>
      </c>
      <c r="L80" s="94"/>
      <c r="M80" s="270">
        <v>9000</v>
      </c>
      <c r="N80" s="270">
        <v>3900</v>
      </c>
      <c r="O80" s="270">
        <v>3900</v>
      </c>
      <c r="P80" s="94"/>
      <c r="Q80" s="94"/>
      <c r="R80" s="89"/>
    </row>
    <row r="81" spans="1:18" ht="15.75" customHeight="1">
      <c r="A81" s="608" t="s">
        <v>241</v>
      </c>
      <c r="B81" s="608"/>
      <c r="C81" s="608"/>
      <c r="D81" s="608"/>
      <c r="E81" s="608"/>
      <c r="F81" s="608"/>
      <c r="G81" s="152"/>
      <c r="H81" s="152"/>
      <c r="I81" s="152"/>
      <c r="J81" s="153">
        <f>J78+J80+J79</f>
        <v>21969</v>
      </c>
      <c r="L81" s="89"/>
      <c r="M81" s="89"/>
      <c r="N81" s="89"/>
      <c r="O81" s="89"/>
      <c r="P81" s="89"/>
      <c r="Q81" s="89"/>
      <c r="R81" s="89"/>
    </row>
    <row r="82" spans="1:18" ht="13.5" customHeight="1">
      <c r="A82" s="622" t="s">
        <v>244</v>
      </c>
      <c r="B82" s="622"/>
      <c r="C82" s="622"/>
      <c r="D82" s="622"/>
      <c r="E82" s="622"/>
      <c r="F82" s="622"/>
      <c r="G82" s="622"/>
      <c r="H82" s="103"/>
      <c r="I82" s="103"/>
      <c r="J82" s="103"/>
      <c r="L82" s="89"/>
      <c r="M82" s="89"/>
      <c r="N82" s="89"/>
      <c r="O82" s="89"/>
      <c r="P82" s="89"/>
      <c r="Q82" s="89"/>
      <c r="R82" s="89"/>
    </row>
    <row r="83" spans="1:18" ht="12" customHeight="1">
      <c r="A83" s="323" t="s">
        <v>2</v>
      </c>
      <c r="B83" s="324"/>
      <c r="C83" s="324"/>
      <c r="D83" s="324"/>
      <c r="E83" s="324"/>
      <c r="F83" s="324"/>
      <c r="G83" s="327" t="s">
        <v>68</v>
      </c>
      <c r="H83" s="327"/>
      <c r="I83" s="327"/>
      <c r="J83" s="327"/>
      <c r="L83" s="89"/>
      <c r="M83" s="89"/>
      <c r="N83" s="89"/>
      <c r="O83" s="89"/>
      <c r="P83" s="89"/>
      <c r="Q83" s="89"/>
      <c r="R83" s="89"/>
    </row>
    <row r="84" spans="1:18" ht="15" customHeight="1">
      <c r="A84" s="325"/>
      <c r="B84" s="326"/>
      <c r="C84" s="326"/>
      <c r="D84" s="326"/>
      <c r="E84" s="326"/>
      <c r="F84" s="326"/>
      <c r="G84" s="275" t="s">
        <v>415</v>
      </c>
      <c r="H84" s="102" t="s">
        <v>100</v>
      </c>
      <c r="I84" s="102" t="s">
        <v>211</v>
      </c>
      <c r="J84" s="102" t="s">
        <v>115</v>
      </c>
      <c r="L84" s="89"/>
      <c r="M84" s="89"/>
      <c r="N84" s="89"/>
      <c r="O84" s="89"/>
      <c r="P84" s="89"/>
      <c r="Q84" s="89"/>
      <c r="R84" s="89"/>
    </row>
    <row r="85" spans="1:20" ht="14.25" customHeight="1">
      <c r="A85" s="420" t="s">
        <v>212</v>
      </c>
      <c r="B85" s="421"/>
      <c r="C85" s="421"/>
      <c r="D85" s="421"/>
      <c r="E85" s="127"/>
      <c r="F85" s="127"/>
      <c r="G85" s="277" t="s">
        <v>416</v>
      </c>
      <c r="H85" s="126">
        <v>263</v>
      </c>
      <c r="I85" s="131">
        <v>639.79</v>
      </c>
      <c r="J85" s="150">
        <v>168265.57</v>
      </c>
      <c r="L85" s="94"/>
      <c r="M85" s="94"/>
      <c r="N85" s="92"/>
      <c r="O85" s="315">
        <v>125407.37</v>
      </c>
      <c r="P85" s="316">
        <v>42858.2</v>
      </c>
      <c r="Q85" s="220"/>
      <c r="R85" s="220"/>
      <c r="S85" s="220"/>
      <c r="T85" s="89"/>
    </row>
    <row r="86" spans="1:20" ht="39" customHeight="1">
      <c r="A86" s="609" t="s">
        <v>429</v>
      </c>
      <c r="B86" s="610"/>
      <c r="C86" s="610"/>
      <c r="D86" s="610"/>
      <c r="E86" s="610"/>
      <c r="F86" s="795"/>
      <c r="G86" s="277" t="s">
        <v>416</v>
      </c>
      <c r="H86" s="126">
        <v>30</v>
      </c>
      <c r="I86" s="131">
        <v>1385.7</v>
      </c>
      <c r="J86" s="150">
        <v>41571</v>
      </c>
      <c r="L86" s="265"/>
      <c r="M86" s="94"/>
      <c r="N86" s="291">
        <v>41571</v>
      </c>
      <c r="O86" s="212"/>
      <c r="P86" s="89"/>
      <c r="Q86" s="89"/>
      <c r="R86" s="89"/>
      <c r="S86" s="89"/>
      <c r="T86" s="89"/>
    </row>
    <row r="87" spans="1:20" ht="14.25" customHeight="1">
      <c r="A87" s="223" t="s">
        <v>427</v>
      </c>
      <c r="B87" s="127"/>
      <c r="C87" s="127"/>
      <c r="D87" s="127"/>
      <c r="E87" s="127"/>
      <c r="F87" s="127"/>
      <c r="G87" s="277" t="s">
        <v>416</v>
      </c>
      <c r="H87" s="126">
        <v>5</v>
      </c>
      <c r="I87" s="131">
        <v>18200</v>
      </c>
      <c r="J87" s="150">
        <v>91000</v>
      </c>
      <c r="L87" s="314"/>
      <c r="M87" s="94"/>
      <c r="N87" s="270">
        <v>91000</v>
      </c>
      <c r="O87" s="212"/>
      <c r="P87" s="89"/>
      <c r="Q87" s="89"/>
      <c r="R87" s="89"/>
      <c r="S87" s="89"/>
      <c r="T87" s="89"/>
    </row>
    <row r="88" spans="1:18" ht="12.75" customHeight="1">
      <c r="A88" s="328" t="s">
        <v>242</v>
      </c>
      <c r="B88" s="329"/>
      <c r="C88" s="329"/>
      <c r="D88" s="329"/>
      <c r="E88" s="329"/>
      <c r="F88" s="329"/>
      <c r="G88" s="330"/>
      <c r="H88" s="126"/>
      <c r="I88" s="131"/>
      <c r="J88" s="151">
        <f>SUM(J85:J87)</f>
        <v>300836.57</v>
      </c>
      <c r="L88" s="89"/>
      <c r="M88" s="89"/>
      <c r="N88" s="89"/>
      <c r="O88" s="89"/>
      <c r="P88" s="89"/>
      <c r="Q88" s="89"/>
      <c r="R88" s="89"/>
    </row>
    <row r="89" spans="1:18" ht="7.5" customHeight="1">
      <c r="A89" s="737"/>
      <c r="B89" s="737"/>
      <c r="C89" s="737"/>
      <c r="D89" s="737"/>
      <c r="E89" s="737"/>
      <c r="F89" s="737"/>
      <c r="G89" s="737"/>
      <c r="H89" s="209"/>
      <c r="I89" s="209"/>
      <c r="J89" s="209"/>
      <c r="L89" s="89"/>
      <c r="M89" s="89"/>
      <c r="N89" s="89"/>
      <c r="O89" s="89"/>
      <c r="P89" s="89"/>
      <c r="Q89" s="89"/>
      <c r="R89" s="89"/>
    </row>
    <row r="90" spans="1:18" ht="11.25" customHeight="1">
      <c r="A90" s="323" t="s">
        <v>2</v>
      </c>
      <c r="B90" s="324"/>
      <c r="C90" s="324"/>
      <c r="D90" s="324"/>
      <c r="E90" s="324"/>
      <c r="F90" s="324"/>
      <c r="G90" s="327" t="s">
        <v>68</v>
      </c>
      <c r="H90" s="327"/>
      <c r="I90" s="327"/>
      <c r="J90" s="327"/>
      <c r="L90" s="89"/>
      <c r="M90" s="89"/>
      <c r="N90" s="89"/>
      <c r="O90" s="89"/>
      <c r="P90" s="89"/>
      <c r="Q90" s="89"/>
      <c r="R90" s="89"/>
    </row>
    <row r="91" spans="1:18" ht="11.25" customHeight="1">
      <c r="A91" s="325"/>
      <c r="B91" s="326"/>
      <c r="C91" s="326"/>
      <c r="D91" s="326"/>
      <c r="E91" s="326"/>
      <c r="F91" s="326"/>
      <c r="G91" s="275"/>
      <c r="H91" s="102" t="s">
        <v>100</v>
      </c>
      <c r="I91" s="102" t="s">
        <v>211</v>
      </c>
      <c r="J91" s="102" t="s">
        <v>115</v>
      </c>
      <c r="L91" s="89"/>
      <c r="M91" s="89"/>
      <c r="N91" s="89"/>
      <c r="O91" s="89"/>
      <c r="P91" s="89"/>
      <c r="Q91" s="89"/>
      <c r="R91" s="89"/>
    </row>
    <row r="92" spans="1:18" ht="11.25" customHeight="1">
      <c r="A92" s="793" t="s">
        <v>185</v>
      </c>
      <c r="B92" s="793"/>
      <c r="C92" s="793"/>
      <c r="D92" s="793"/>
      <c r="E92" s="793"/>
      <c r="F92" s="793"/>
      <c r="G92" s="793"/>
      <c r="H92" s="793"/>
      <c r="I92" s="794"/>
      <c r="J92" s="102"/>
      <c r="L92" s="89"/>
      <c r="M92" s="89"/>
      <c r="N92" s="89"/>
      <c r="O92" s="89"/>
      <c r="P92" s="89"/>
      <c r="Q92" s="89"/>
      <c r="R92" s="89"/>
    </row>
    <row r="93" spans="1:18" ht="11.25" customHeight="1">
      <c r="A93" s="609"/>
      <c r="B93" s="610"/>
      <c r="C93" s="610"/>
      <c r="D93" s="610"/>
      <c r="E93" s="610"/>
      <c r="F93" s="610"/>
      <c r="G93" s="795"/>
      <c r="H93" s="126"/>
      <c r="I93" s="131"/>
      <c r="J93" s="208"/>
      <c r="L93" s="265"/>
      <c r="M93" s="89"/>
      <c r="N93" s="89"/>
      <c r="O93" s="89"/>
      <c r="P93" s="89"/>
      <c r="Q93" s="89"/>
      <c r="R93" s="89"/>
    </row>
    <row r="94" spans="1:18" ht="13.5" customHeight="1">
      <c r="A94" s="780" t="s">
        <v>277</v>
      </c>
      <c r="B94" s="781"/>
      <c r="C94" s="781"/>
      <c r="D94" s="781"/>
      <c r="E94" s="781"/>
      <c r="F94" s="781"/>
      <c r="G94" s="782"/>
      <c r="H94" s="126"/>
      <c r="I94" s="126"/>
      <c r="J94" s="208"/>
      <c r="L94" s="89"/>
      <c r="M94" s="89"/>
      <c r="N94" s="89"/>
      <c r="O94" s="89"/>
      <c r="P94" s="89"/>
      <c r="Q94" s="89"/>
      <c r="R94" s="89"/>
    </row>
    <row r="95" spans="1:18" ht="13.5" customHeight="1">
      <c r="A95" s="609" t="s">
        <v>428</v>
      </c>
      <c r="B95" s="610"/>
      <c r="C95" s="610"/>
      <c r="D95" s="610"/>
      <c r="E95" s="610"/>
      <c r="F95" s="795"/>
      <c r="G95" s="290" t="s">
        <v>417</v>
      </c>
      <c r="H95" s="126">
        <v>10</v>
      </c>
      <c r="I95" s="131">
        <v>200</v>
      </c>
      <c r="J95" s="208">
        <v>2000</v>
      </c>
      <c r="L95" s="292">
        <v>2000</v>
      </c>
      <c r="M95" s="89"/>
      <c r="N95" s="89"/>
      <c r="O95" s="89"/>
      <c r="P95" s="89"/>
      <c r="Q95" s="89"/>
      <c r="R95" s="89"/>
    </row>
    <row r="96" spans="1:18" ht="14.25" customHeight="1">
      <c r="A96" s="791" t="s">
        <v>310</v>
      </c>
      <c r="B96" s="792"/>
      <c r="C96" s="792"/>
      <c r="D96" s="792"/>
      <c r="E96" s="792"/>
      <c r="F96" s="830"/>
      <c r="G96" s="276" t="s">
        <v>416</v>
      </c>
      <c r="H96" s="204">
        <v>48</v>
      </c>
      <c r="I96" s="206">
        <v>270</v>
      </c>
      <c r="J96" s="206">
        <v>13047.47</v>
      </c>
      <c r="L96" s="787">
        <v>10000</v>
      </c>
      <c r="M96" s="559"/>
      <c r="N96" s="270">
        <v>5757.47</v>
      </c>
      <c r="O96" s="89"/>
      <c r="P96" s="89"/>
      <c r="Q96" s="89"/>
      <c r="R96" s="89"/>
    </row>
    <row r="97" spans="1:18" ht="16.5" customHeight="1">
      <c r="A97" s="791" t="s">
        <v>311</v>
      </c>
      <c r="B97" s="792"/>
      <c r="C97" s="792"/>
      <c r="D97" s="792"/>
      <c r="E97" s="792"/>
      <c r="F97" s="205"/>
      <c r="G97" s="276" t="s">
        <v>416</v>
      </c>
      <c r="H97" s="204">
        <v>20</v>
      </c>
      <c r="I97" s="206">
        <v>58</v>
      </c>
      <c r="J97" s="206">
        <f>H97*I97</f>
        <v>1160</v>
      </c>
      <c r="L97" s="787"/>
      <c r="M97" s="559"/>
      <c r="N97" s="89"/>
      <c r="O97" s="89"/>
      <c r="P97" s="89"/>
      <c r="Q97" s="89"/>
      <c r="R97" s="89"/>
    </row>
    <row r="98" spans="1:18" ht="16.5" customHeight="1">
      <c r="A98" s="278" t="s">
        <v>322</v>
      </c>
      <c r="B98" s="210"/>
      <c r="C98" s="210"/>
      <c r="D98" s="210"/>
      <c r="E98" s="210"/>
      <c r="F98" s="210"/>
      <c r="G98" s="276" t="s">
        <v>416</v>
      </c>
      <c r="H98" s="204">
        <v>630</v>
      </c>
      <c r="I98" s="206">
        <v>1.5</v>
      </c>
      <c r="J98" s="206">
        <v>945</v>
      </c>
      <c r="L98" s="787"/>
      <c r="M98" s="559"/>
      <c r="N98" s="89"/>
      <c r="O98" s="89"/>
      <c r="P98" s="89"/>
      <c r="Q98" s="89"/>
      <c r="R98" s="89"/>
    </row>
    <row r="99" spans="1:18" ht="16.5" customHeight="1">
      <c r="A99" s="278" t="s">
        <v>313</v>
      </c>
      <c r="B99" s="210"/>
      <c r="C99" s="210"/>
      <c r="D99" s="210"/>
      <c r="E99" s="210"/>
      <c r="F99" s="210"/>
      <c r="G99" s="276" t="s">
        <v>416</v>
      </c>
      <c r="H99" s="204">
        <v>50</v>
      </c>
      <c r="I99" s="206">
        <v>10</v>
      </c>
      <c r="J99" s="206">
        <f>H99*I99</f>
        <v>500</v>
      </c>
      <c r="L99" s="787"/>
      <c r="M99" s="559"/>
      <c r="N99" s="89"/>
      <c r="O99" s="89"/>
      <c r="P99" s="89"/>
      <c r="Q99" s="89"/>
      <c r="R99" s="89"/>
    </row>
    <row r="100" spans="1:18" ht="16.5" customHeight="1">
      <c r="A100" s="278" t="s">
        <v>314</v>
      </c>
      <c r="B100" s="210"/>
      <c r="C100" s="210"/>
      <c r="D100" s="210"/>
      <c r="E100" s="210"/>
      <c r="F100" s="210"/>
      <c r="G100" s="276" t="s">
        <v>416</v>
      </c>
      <c r="H100" s="204">
        <v>105</v>
      </c>
      <c r="I100" s="206">
        <v>1</v>
      </c>
      <c r="J100" s="206">
        <f>H100*I100</f>
        <v>105</v>
      </c>
      <c r="L100" s="787"/>
      <c r="M100" s="559"/>
      <c r="N100" s="89"/>
      <c r="O100" s="89"/>
      <c r="P100" s="89"/>
      <c r="Q100" s="89"/>
      <c r="R100" s="89"/>
    </row>
    <row r="101" spans="1:18" ht="13.5" customHeight="1">
      <c r="A101" s="211" t="s">
        <v>289</v>
      </c>
      <c r="B101" s="210"/>
      <c r="C101" s="210"/>
      <c r="D101" s="210"/>
      <c r="E101" s="210"/>
      <c r="F101" s="205"/>
      <c r="G101" s="276"/>
      <c r="H101" s="204"/>
      <c r="I101" s="206"/>
      <c r="J101" s="207">
        <f>J96+J97+J98+J99+J100+J95+J93</f>
        <v>17757.47</v>
      </c>
      <c r="L101" s="89"/>
      <c r="M101" s="94"/>
      <c r="N101" s="89"/>
      <c r="O101" s="89"/>
      <c r="P101" s="89"/>
      <c r="Q101" s="89"/>
      <c r="R101" s="89"/>
    </row>
    <row r="102" spans="1:18" ht="24.75" customHeight="1">
      <c r="A102" s="784" t="s">
        <v>245</v>
      </c>
      <c r="B102" s="785"/>
      <c r="C102" s="785"/>
      <c r="D102" s="785"/>
      <c r="E102" s="785"/>
      <c r="F102" s="785"/>
      <c r="G102" s="786"/>
      <c r="H102" s="102"/>
      <c r="I102" s="102"/>
      <c r="J102" s="102"/>
      <c r="L102" s="89"/>
      <c r="M102" s="89"/>
      <c r="N102" s="89"/>
      <c r="O102" s="89"/>
      <c r="P102" s="89"/>
      <c r="Q102" s="89"/>
      <c r="R102" s="89"/>
    </row>
    <row r="103" spans="1:18" ht="27.75" customHeight="1">
      <c r="A103" s="609" t="s">
        <v>431</v>
      </c>
      <c r="B103" s="610"/>
      <c r="C103" s="610"/>
      <c r="D103" s="610"/>
      <c r="E103" s="610"/>
      <c r="F103" s="610"/>
      <c r="G103" s="290" t="s">
        <v>416</v>
      </c>
      <c r="H103" s="204">
        <v>11</v>
      </c>
      <c r="I103" s="204">
        <v>103.2</v>
      </c>
      <c r="J103" s="204">
        <f>H103*I103</f>
        <v>1135.2</v>
      </c>
      <c r="L103" s="89"/>
      <c r="M103" s="94"/>
      <c r="N103" s="89"/>
      <c r="O103" s="89"/>
      <c r="P103" s="89"/>
      <c r="Q103" s="89"/>
      <c r="R103" s="89"/>
    </row>
    <row r="104" spans="1:18" ht="51" customHeight="1">
      <c r="A104" s="609" t="s">
        <v>432</v>
      </c>
      <c r="B104" s="610"/>
      <c r="C104" s="610"/>
      <c r="D104" s="610"/>
      <c r="E104" s="610"/>
      <c r="F104" s="610"/>
      <c r="G104" s="290" t="s">
        <v>416</v>
      </c>
      <c r="H104" s="204">
        <v>11</v>
      </c>
      <c r="I104" s="204">
        <v>100.16</v>
      </c>
      <c r="J104" s="204">
        <f>H104*I104</f>
        <v>1101.76</v>
      </c>
      <c r="L104" s="89"/>
      <c r="M104" s="266"/>
      <c r="N104" s="89"/>
      <c r="O104" s="89"/>
      <c r="P104" s="89"/>
      <c r="Q104" s="89"/>
      <c r="R104" s="89"/>
    </row>
    <row r="105" spans="1:16" ht="14.25" customHeight="1">
      <c r="A105" s="778" t="s">
        <v>289</v>
      </c>
      <c r="B105" s="778"/>
      <c r="C105" s="778"/>
      <c r="D105" s="778"/>
      <c r="E105" s="778"/>
      <c r="F105" s="778"/>
      <c r="G105" s="778"/>
      <c r="H105" s="126"/>
      <c r="I105" s="131"/>
      <c r="J105" s="151">
        <f>J104+J103</f>
        <v>2236.96</v>
      </c>
      <c r="L105" s="94"/>
      <c r="M105" s="270">
        <v>2236.96</v>
      </c>
      <c r="N105" s="89"/>
      <c r="O105" s="89"/>
      <c r="P105" s="89"/>
    </row>
    <row r="106" spans="1:15" ht="12.75" customHeight="1">
      <c r="A106" s="779" t="s">
        <v>65</v>
      </c>
      <c r="B106" s="779"/>
      <c r="C106" s="779"/>
      <c r="D106" s="779"/>
      <c r="E106" s="779"/>
      <c r="F106" s="779"/>
      <c r="G106" s="779"/>
      <c r="H106" s="779"/>
      <c r="I106" s="779"/>
      <c r="J106" s="154">
        <f>J88+J105+J81+J101+J73+J76</f>
        <v>347800</v>
      </c>
      <c r="L106" s="95"/>
      <c r="M106" s="279">
        <f>M80+N86+L95+L96+M105+N79+N80+O80+N87+O85+P85+N78+N75+N96</f>
        <v>347799.99999999994</v>
      </c>
      <c r="O106" s="293"/>
    </row>
    <row r="107" spans="1:10" ht="9" customHeight="1">
      <c r="A107" s="322"/>
      <c r="B107" s="322"/>
      <c r="C107" s="322"/>
      <c r="D107" s="322"/>
      <c r="E107" s="322"/>
      <c r="F107" s="322"/>
      <c r="G107" s="322"/>
      <c r="H107" s="322"/>
      <c r="I107" s="322"/>
      <c r="J107" s="322"/>
    </row>
    <row r="108" spans="1:10" ht="17.25" customHeight="1">
      <c r="A108" s="322" t="s">
        <v>246</v>
      </c>
      <c r="B108" s="322"/>
      <c r="C108" s="322"/>
      <c r="D108" s="322"/>
      <c r="E108" s="322"/>
      <c r="F108" s="322"/>
      <c r="G108" s="322"/>
      <c r="H108" s="322"/>
      <c r="I108" s="322"/>
      <c r="J108" s="322"/>
    </row>
    <row r="109" spans="1:10" ht="18.75" customHeight="1">
      <c r="A109" s="760" t="s">
        <v>247</v>
      </c>
      <c r="B109" s="760"/>
      <c r="C109" s="760"/>
      <c r="D109" s="760"/>
      <c r="E109" s="760"/>
      <c r="F109" s="760"/>
      <c r="G109" s="760"/>
      <c r="H109" s="760"/>
      <c r="I109" s="760"/>
      <c r="J109" s="760"/>
    </row>
    <row r="110" spans="1:10" ht="12.75" customHeight="1">
      <c r="A110" s="761" t="s">
        <v>248</v>
      </c>
      <c r="B110" s="761"/>
      <c r="C110" s="761"/>
      <c r="D110" s="761"/>
      <c r="E110" s="761"/>
      <c r="F110" s="761"/>
      <c r="G110" s="761"/>
      <c r="H110" s="761"/>
      <c r="I110" s="155"/>
      <c r="J110" s="155"/>
    </row>
    <row r="111" spans="1:10" ht="15.75" customHeight="1">
      <c r="A111" s="762" t="s">
        <v>2</v>
      </c>
      <c r="B111" s="763"/>
      <c r="C111" s="763"/>
      <c r="D111" s="764"/>
      <c r="E111" s="768" t="s">
        <v>68</v>
      </c>
      <c r="F111" s="768"/>
      <c r="G111" s="768"/>
      <c r="H111" s="768"/>
      <c r="I111" s="768"/>
      <c r="J111" s="768"/>
    </row>
    <row r="112" spans="1:10" ht="30.75" customHeight="1">
      <c r="A112" s="765"/>
      <c r="B112" s="766"/>
      <c r="C112" s="766"/>
      <c r="D112" s="767"/>
      <c r="E112" s="768" t="s">
        <v>213</v>
      </c>
      <c r="F112" s="768"/>
      <c r="G112" s="156" t="s">
        <v>214</v>
      </c>
      <c r="H112" s="156" t="s">
        <v>215</v>
      </c>
      <c r="I112" s="783" t="s">
        <v>115</v>
      </c>
      <c r="J112" s="783"/>
    </row>
    <row r="113" spans="1:10" ht="18.75" customHeight="1">
      <c r="A113" s="759" t="s">
        <v>345</v>
      </c>
      <c r="B113" s="759"/>
      <c r="C113" s="759"/>
      <c r="D113" s="759"/>
      <c r="E113" s="738"/>
      <c r="F113" s="739"/>
      <c r="G113" s="104"/>
      <c r="H113" s="262"/>
      <c r="I113" s="740"/>
      <c r="J113" s="741"/>
    </row>
    <row r="114" spans="1:10" ht="38.25" customHeight="1">
      <c r="A114" s="747" t="s">
        <v>216</v>
      </c>
      <c r="B114" s="747"/>
      <c r="C114" s="747"/>
      <c r="D114" s="747"/>
      <c r="E114" s="738"/>
      <c r="F114" s="739"/>
      <c r="G114" s="104"/>
      <c r="H114" s="262"/>
      <c r="I114" s="740"/>
      <c r="J114" s="741"/>
    </row>
    <row r="115" spans="1:10" ht="14.25" customHeight="1">
      <c r="A115" s="756" t="s">
        <v>346</v>
      </c>
      <c r="B115" s="757"/>
      <c r="C115" s="757"/>
      <c r="D115" s="758"/>
      <c r="E115" s="738"/>
      <c r="F115" s="739"/>
      <c r="G115" s="104"/>
      <c r="H115" s="262"/>
      <c r="I115" s="740"/>
      <c r="J115" s="741"/>
    </row>
    <row r="116" spans="1:10" ht="39.75" customHeight="1">
      <c r="A116" s="747" t="s">
        <v>217</v>
      </c>
      <c r="B116" s="747"/>
      <c r="C116" s="747"/>
      <c r="D116" s="747"/>
      <c r="E116" s="738">
        <v>6</v>
      </c>
      <c r="F116" s="739"/>
      <c r="G116" s="104">
        <v>81</v>
      </c>
      <c r="H116" s="262">
        <v>23</v>
      </c>
      <c r="I116" s="740">
        <v>23006.63</v>
      </c>
      <c r="J116" s="741"/>
    </row>
    <row r="117" spans="1:10" ht="24.75" customHeight="1">
      <c r="A117" s="751" t="s">
        <v>347</v>
      </c>
      <c r="B117" s="752"/>
      <c r="C117" s="752"/>
      <c r="D117" s="753"/>
      <c r="E117" s="738"/>
      <c r="F117" s="739"/>
      <c r="G117" s="104"/>
      <c r="H117" s="262"/>
      <c r="I117" s="740"/>
      <c r="J117" s="741"/>
    </row>
    <row r="118" spans="1:10" ht="23.25" customHeight="1">
      <c r="A118" s="751" t="s">
        <v>348</v>
      </c>
      <c r="B118" s="752"/>
      <c r="C118" s="752"/>
      <c r="D118" s="753"/>
      <c r="E118" s="738">
        <v>23</v>
      </c>
      <c r="F118" s="739"/>
      <c r="G118" s="104">
        <v>103</v>
      </c>
      <c r="H118" s="262">
        <v>66</v>
      </c>
      <c r="I118" s="740">
        <v>145821.78</v>
      </c>
      <c r="J118" s="741"/>
    </row>
    <row r="119" spans="1:10" ht="43.5" customHeight="1">
      <c r="A119" s="747" t="s">
        <v>220</v>
      </c>
      <c r="B119" s="747"/>
      <c r="C119" s="747"/>
      <c r="D119" s="747"/>
      <c r="E119" s="738">
        <v>8</v>
      </c>
      <c r="F119" s="739"/>
      <c r="G119" s="104">
        <v>103</v>
      </c>
      <c r="H119" s="262">
        <v>88</v>
      </c>
      <c r="I119" s="740">
        <v>58574.72</v>
      </c>
      <c r="J119" s="741"/>
    </row>
    <row r="120" spans="1:10" ht="42.75" customHeight="1">
      <c r="A120" s="747" t="s">
        <v>221</v>
      </c>
      <c r="B120" s="747"/>
      <c r="C120" s="747"/>
      <c r="D120" s="747"/>
      <c r="E120" s="738"/>
      <c r="F120" s="739"/>
      <c r="G120" s="104"/>
      <c r="H120" s="39"/>
      <c r="I120" s="740"/>
      <c r="J120" s="741"/>
    </row>
    <row r="121" spans="1:10" ht="12.75">
      <c r="A121" s="748" t="s">
        <v>140</v>
      </c>
      <c r="B121" s="749"/>
      <c r="C121" s="749"/>
      <c r="D121" s="750"/>
      <c r="E121" s="754">
        <f>E113+E114+E115+E116+E117+E118+E119+E120</f>
        <v>37</v>
      </c>
      <c r="F121" s="755"/>
      <c r="G121" s="61"/>
      <c r="H121" s="98" t="s">
        <v>121</v>
      </c>
      <c r="I121" s="651">
        <f>I113+I114+I115+I116+I117+I118+I119+I120</f>
        <v>227403.13</v>
      </c>
      <c r="J121" s="652"/>
    </row>
    <row r="122" spans="1:10" ht="12.75">
      <c r="A122" s="756" t="s">
        <v>222</v>
      </c>
      <c r="B122" s="757"/>
      <c r="C122" s="757"/>
      <c r="D122" s="758"/>
      <c r="E122" s="385"/>
      <c r="F122" s="385"/>
      <c r="G122" s="59"/>
      <c r="H122" s="39"/>
      <c r="I122" s="385"/>
      <c r="J122" s="739"/>
    </row>
    <row r="123" spans="1:10" ht="12.75">
      <c r="A123" s="742" t="s">
        <v>65</v>
      </c>
      <c r="B123" s="743"/>
      <c r="C123" s="743"/>
      <c r="D123" s="744"/>
      <c r="E123" s="738" t="s">
        <v>121</v>
      </c>
      <c r="F123" s="739"/>
      <c r="G123" s="104" t="s">
        <v>121</v>
      </c>
      <c r="H123" s="104" t="s">
        <v>121</v>
      </c>
      <c r="I123" s="745">
        <f>I121-I122</f>
        <v>227403.13</v>
      </c>
      <c r="J123" s="746"/>
    </row>
    <row r="124" spans="1:10" ht="8.25" customHeight="1">
      <c r="A124" s="67"/>
      <c r="B124" s="67"/>
      <c r="C124" s="67"/>
      <c r="D124" s="67"/>
      <c r="E124" s="161"/>
      <c r="F124" s="161"/>
      <c r="G124" s="161"/>
      <c r="H124" s="161"/>
      <c r="I124" s="56"/>
      <c r="J124" s="56"/>
    </row>
    <row r="125" spans="1:10" ht="30" customHeight="1">
      <c r="A125" s="769" t="s">
        <v>338</v>
      </c>
      <c r="B125" s="769"/>
      <c r="C125" s="769"/>
      <c r="D125" s="769"/>
      <c r="E125" s="769"/>
      <c r="F125" s="769"/>
      <c r="G125" s="769"/>
      <c r="H125" s="769"/>
      <c r="I125" s="769"/>
      <c r="J125" s="769"/>
    </row>
    <row r="126" spans="1:10" ht="12.75" customHeight="1">
      <c r="A126" s="761" t="s">
        <v>339</v>
      </c>
      <c r="B126" s="761"/>
      <c r="C126" s="761"/>
      <c r="D126" s="761"/>
      <c r="E126" s="761"/>
      <c r="F126" s="761"/>
      <c r="G126" s="761"/>
      <c r="H126" s="761"/>
      <c r="I126" s="155"/>
      <c r="J126" s="155"/>
    </row>
    <row r="127" spans="1:10" ht="12.75">
      <c r="A127" s="770" t="s">
        <v>2</v>
      </c>
      <c r="B127" s="771"/>
      <c r="C127" s="771"/>
      <c r="D127" s="772"/>
      <c r="E127" s="776" t="s">
        <v>68</v>
      </c>
      <c r="F127" s="776"/>
      <c r="G127" s="776"/>
      <c r="H127" s="776"/>
      <c r="I127" s="776"/>
      <c r="J127" s="776"/>
    </row>
    <row r="128" spans="1:10" ht="21.75" customHeight="1">
      <c r="A128" s="773"/>
      <c r="B128" s="774"/>
      <c r="C128" s="774"/>
      <c r="D128" s="775"/>
      <c r="E128" s="777" t="s">
        <v>213</v>
      </c>
      <c r="F128" s="777"/>
      <c r="G128" s="231" t="s">
        <v>214</v>
      </c>
      <c r="H128" s="231" t="s">
        <v>215</v>
      </c>
      <c r="I128" s="417" t="s">
        <v>115</v>
      </c>
      <c r="J128" s="417"/>
    </row>
    <row r="129" spans="1:10" ht="12.75">
      <c r="A129" s="756" t="s">
        <v>372</v>
      </c>
      <c r="B129" s="757"/>
      <c r="C129" s="757"/>
      <c r="D129" s="758"/>
      <c r="E129" s="738">
        <v>18</v>
      </c>
      <c r="F129" s="739"/>
      <c r="G129" s="319">
        <v>18</v>
      </c>
      <c r="H129" s="262">
        <v>52</v>
      </c>
      <c r="I129" s="740">
        <v>6552</v>
      </c>
      <c r="J129" s="741"/>
    </row>
    <row r="130" spans="1:10" ht="39" customHeight="1">
      <c r="A130" s="747" t="s">
        <v>534</v>
      </c>
      <c r="B130" s="747"/>
      <c r="C130" s="747"/>
      <c r="D130" s="747"/>
      <c r="E130" s="738">
        <v>1</v>
      </c>
      <c r="F130" s="739"/>
      <c r="G130" s="104">
        <v>101</v>
      </c>
      <c r="H130" s="262">
        <v>122.7</v>
      </c>
      <c r="I130" s="740">
        <v>14846.7</v>
      </c>
      <c r="J130" s="741"/>
    </row>
    <row r="131" spans="1:10" ht="25.5" customHeight="1">
      <c r="A131" s="751" t="s">
        <v>218</v>
      </c>
      <c r="B131" s="752"/>
      <c r="C131" s="752"/>
      <c r="D131" s="753"/>
      <c r="E131" s="738">
        <v>26</v>
      </c>
      <c r="F131" s="739"/>
      <c r="G131" s="104">
        <v>15</v>
      </c>
      <c r="H131" s="262">
        <v>66</v>
      </c>
      <c r="I131" s="740">
        <v>16896</v>
      </c>
      <c r="J131" s="741"/>
    </row>
    <row r="132" spans="1:10" ht="25.5" customHeight="1">
      <c r="A132" s="751" t="s">
        <v>219</v>
      </c>
      <c r="B132" s="752"/>
      <c r="C132" s="752"/>
      <c r="D132" s="753"/>
      <c r="E132" s="738"/>
      <c r="F132" s="739"/>
      <c r="G132" s="104"/>
      <c r="H132" s="262"/>
      <c r="I132" s="740"/>
      <c r="J132" s="741"/>
    </row>
    <row r="133" spans="1:10" ht="42" customHeight="1">
      <c r="A133" s="747" t="s">
        <v>220</v>
      </c>
      <c r="B133" s="747"/>
      <c r="C133" s="747"/>
      <c r="D133" s="747"/>
      <c r="E133" s="738">
        <v>9</v>
      </c>
      <c r="F133" s="739"/>
      <c r="G133" s="104">
        <v>15</v>
      </c>
      <c r="H133" s="262">
        <v>88</v>
      </c>
      <c r="I133" s="740">
        <v>7832</v>
      </c>
      <c r="J133" s="741"/>
    </row>
    <row r="134" spans="1:10" ht="42.75" customHeight="1">
      <c r="A134" s="747" t="s">
        <v>221</v>
      </c>
      <c r="B134" s="747"/>
      <c r="C134" s="747"/>
      <c r="D134" s="747"/>
      <c r="E134" s="738"/>
      <c r="F134" s="739"/>
      <c r="G134" s="104"/>
      <c r="H134" s="262"/>
      <c r="I134" s="740"/>
      <c r="J134" s="741"/>
    </row>
    <row r="135" spans="1:10" ht="12.75">
      <c r="A135" s="748" t="s">
        <v>140</v>
      </c>
      <c r="B135" s="749"/>
      <c r="C135" s="749"/>
      <c r="D135" s="750"/>
      <c r="E135" s="754">
        <f>E129+E130+E131+E132+E133+E134</f>
        <v>54</v>
      </c>
      <c r="F135" s="755"/>
      <c r="G135" s="61"/>
      <c r="H135" s="98" t="s">
        <v>121</v>
      </c>
      <c r="I135" s="651">
        <f>I129+I130+I131+I132+I133+I134</f>
        <v>46126.7</v>
      </c>
      <c r="J135" s="652"/>
    </row>
    <row r="136" spans="1:10" ht="12.75">
      <c r="A136" s="560" t="s">
        <v>388</v>
      </c>
      <c r="B136" s="561"/>
      <c r="C136" s="561"/>
      <c r="D136" s="562"/>
      <c r="E136" s="268"/>
      <c r="F136" s="269"/>
      <c r="G136" s="61"/>
      <c r="H136" s="98"/>
      <c r="I136" s="461">
        <v>967</v>
      </c>
      <c r="J136" s="462"/>
    </row>
    <row r="137" spans="1:10" ht="12.75">
      <c r="A137" s="742" t="s">
        <v>340</v>
      </c>
      <c r="B137" s="743"/>
      <c r="C137" s="743"/>
      <c r="D137" s="744"/>
      <c r="E137" s="738" t="s">
        <v>121</v>
      </c>
      <c r="F137" s="739"/>
      <c r="G137" s="104" t="s">
        <v>121</v>
      </c>
      <c r="H137" s="104" t="s">
        <v>121</v>
      </c>
      <c r="I137" s="745">
        <f>I135+I136</f>
        <v>47093.7</v>
      </c>
      <c r="J137" s="746"/>
    </row>
    <row r="138" spans="1:10" ht="9" customHeight="1">
      <c r="A138" s="67"/>
      <c r="B138" s="67"/>
      <c r="C138" s="67"/>
      <c r="D138" s="67"/>
      <c r="E138" s="161"/>
      <c r="F138" s="161"/>
      <c r="G138" s="161"/>
      <c r="H138" s="161"/>
      <c r="I138" s="56"/>
      <c r="J138" s="56"/>
    </row>
    <row r="139" spans="1:10" ht="15.75">
      <c r="A139" s="168"/>
      <c r="B139" s="322" t="s">
        <v>370</v>
      </c>
      <c r="C139" s="322"/>
      <c r="D139" s="322"/>
      <c r="E139" s="322"/>
      <c r="F139" s="322"/>
      <c r="G139" s="322"/>
      <c r="H139" s="322"/>
      <c r="I139" s="322"/>
      <c r="J139" s="248"/>
    </row>
    <row r="140" spans="1:10" ht="12.75" customHeight="1">
      <c r="A140" s="760" t="s">
        <v>349</v>
      </c>
      <c r="B140" s="760"/>
      <c r="C140" s="760"/>
      <c r="D140" s="760"/>
      <c r="E140" s="760"/>
      <c r="F140" s="760"/>
      <c r="G140" s="760"/>
      <c r="H140" s="760"/>
      <c r="I140" s="760"/>
      <c r="J140" s="760"/>
    </row>
    <row r="141" spans="1:10" ht="12.75">
      <c r="A141" s="829" t="s">
        <v>350</v>
      </c>
      <c r="B141" s="829"/>
      <c r="C141" s="829"/>
      <c r="D141" s="829"/>
      <c r="E141" s="829"/>
      <c r="F141" s="829"/>
      <c r="G141" s="829"/>
      <c r="H141" s="829"/>
      <c r="I141" s="829"/>
      <c r="J141" s="829"/>
    </row>
    <row r="142" spans="1:10" ht="14.25" customHeight="1">
      <c r="A142" s="854" t="s">
        <v>2</v>
      </c>
      <c r="B142" s="855"/>
      <c r="C142" s="855"/>
      <c r="D142" s="856"/>
      <c r="E142" s="860" t="s">
        <v>68</v>
      </c>
      <c r="F142" s="860"/>
      <c r="G142" s="860"/>
      <c r="H142" s="860"/>
      <c r="I142" s="860"/>
      <c r="J142" s="860"/>
    </row>
    <row r="143" spans="1:10" ht="45" customHeight="1">
      <c r="A143" s="857"/>
      <c r="B143" s="858"/>
      <c r="C143" s="858"/>
      <c r="D143" s="859"/>
      <c r="E143" s="861" t="s">
        <v>213</v>
      </c>
      <c r="F143" s="861"/>
      <c r="G143" s="261" t="s">
        <v>214</v>
      </c>
      <c r="H143" s="261" t="s">
        <v>351</v>
      </c>
      <c r="I143" s="862" t="s">
        <v>115</v>
      </c>
      <c r="J143" s="862"/>
    </row>
    <row r="144" spans="1:10" ht="13.5" customHeight="1">
      <c r="A144" s="759" t="s">
        <v>352</v>
      </c>
      <c r="B144" s="759"/>
      <c r="C144" s="759"/>
      <c r="D144" s="759"/>
      <c r="E144" s="738">
        <v>14</v>
      </c>
      <c r="F144" s="739"/>
      <c r="G144" s="104">
        <v>108</v>
      </c>
      <c r="H144" s="39">
        <v>52</v>
      </c>
      <c r="I144" s="461">
        <v>78093.97</v>
      </c>
      <c r="J144" s="462"/>
    </row>
    <row r="145" spans="1:10" ht="30.75" customHeight="1">
      <c r="A145" s="747" t="s">
        <v>353</v>
      </c>
      <c r="B145" s="747"/>
      <c r="C145" s="747"/>
      <c r="D145" s="747"/>
      <c r="E145" s="738"/>
      <c r="F145" s="739"/>
      <c r="G145" s="104"/>
      <c r="H145" s="39"/>
      <c r="I145" s="461">
        <f>E145*G145*H145</f>
        <v>0</v>
      </c>
      <c r="J145" s="462"/>
    </row>
    <row r="146" spans="1:10" ht="12.75">
      <c r="A146" s="756" t="s">
        <v>354</v>
      </c>
      <c r="B146" s="757"/>
      <c r="C146" s="757"/>
      <c r="D146" s="758"/>
      <c r="E146" s="738">
        <v>35</v>
      </c>
      <c r="F146" s="739"/>
      <c r="G146" s="104">
        <v>116</v>
      </c>
      <c r="H146" s="39">
        <v>52</v>
      </c>
      <c r="I146" s="461">
        <v>208205.93</v>
      </c>
      <c r="J146" s="462"/>
    </row>
    <row r="147" spans="1:10" ht="33" customHeight="1">
      <c r="A147" s="747" t="s">
        <v>355</v>
      </c>
      <c r="B147" s="747"/>
      <c r="C147" s="747"/>
      <c r="D147" s="747"/>
      <c r="E147" s="738">
        <v>6</v>
      </c>
      <c r="F147" s="739"/>
      <c r="G147" s="104">
        <v>116</v>
      </c>
      <c r="H147" s="39">
        <v>52</v>
      </c>
      <c r="I147" s="461">
        <v>34832.34</v>
      </c>
      <c r="J147" s="462"/>
    </row>
    <row r="148" spans="1:10" ht="12.75">
      <c r="A148" s="748" t="s">
        <v>140</v>
      </c>
      <c r="B148" s="749"/>
      <c r="C148" s="749"/>
      <c r="D148" s="750"/>
      <c r="E148" s="836">
        <f>E144+E145+E146+E147</f>
        <v>55</v>
      </c>
      <c r="F148" s="837"/>
      <c r="G148" s="249"/>
      <c r="H148" s="250" t="s">
        <v>121</v>
      </c>
      <c r="I148" s="651">
        <f>I144+I145+I146+I147</f>
        <v>321132.24</v>
      </c>
      <c r="J148" s="652"/>
    </row>
    <row r="149" spans="1:10" ht="7.5" customHeight="1">
      <c r="A149" s="560"/>
      <c r="B149" s="561"/>
      <c r="C149" s="561"/>
      <c r="D149" s="562"/>
      <c r="E149" s="372"/>
      <c r="F149" s="372"/>
      <c r="G149" s="61"/>
      <c r="H149" s="37"/>
      <c r="I149" s="863"/>
      <c r="J149" s="864"/>
    </row>
    <row r="150" spans="1:10" ht="12.75">
      <c r="A150" s="742" t="s">
        <v>65</v>
      </c>
      <c r="B150" s="743"/>
      <c r="C150" s="743"/>
      <c r="D150" s="744"/>
      <c r="E150" s="840" t="s">
        <v>121</v>
      </c>
      <c r="F150" s="841"/>
      <c r="G150" s="250" t="s">
        <v>121</v>
      </c>
      <c r="H150" s="250" t="s">
        <v>121</v>
      </c>
      <c r="I150" s="745">
        <f>I148+I149</f>
        <v>321132.24</v>
      </c>
      <c r="J150" s="746"/>
    </row>
    <row r="151" spans="1:10" ht="15.75">
      <c r="A151" s="168"/>
      <c r="B151" s="322" t="s">
        <v>390</v>
      </c>
      <c r="C151" s="322"/>
      <c r="D151" s="322"/>
      <c r="E151" s="322"/>
      <c r="F151" s="322"/>
      <c r="G151" s="322"/>
      <c r="H151" s="322"/>
      <c r="I151" s="322"/>
      <c r="J151" s="248"/>
    </row>
    <row r="152" spans="1:10" ht="15.75">
      <c r="A152" s="168"/>
      <c r="B152" s="168"/>
      <c r="C152" s="853" t="s">
        <v>356</v>
      </c>
      <c r="D152" s="853"/>
      <c r="E152" s="853"/>
      <c r="F152" s="853"/>
      <c r="G152" s="853"/>
      <c r="H152" s="853"/>
      <c r="I152" s="853"/>
      <c r="J152" s="248"/>
    </row>
    <row r="153" spans="1:10" ht="12.75">
      <c r="A153" s="842" t="s">
        <v>357</v>
      </c>
      <c r="B153" s="843"/>
      <c r="C153" s="843"/>
      <c r="D153" s="844"/>
      <c r="E153" s="665" t="s">
        <v>358</v>
      </c>
      <c r="F153" s="833" t="s">
        <v>100</v>
      </c>
      <c r="G153" s="834"/>
      <c r="H153" s="834"/>
      <c r="I153" s="835"/>
      <c r="J153" s="510" t="s">
        <v>53</v>
      </c>
    </row>
    <row r="154" spans="1:10" ht="12.75">
      <c r="A154" s="845"/>
      <c r="B154" s="846"/>
      <c r="C154" s="846"/>
      <c r="D154" s="847"/>
      <c r="E154" s="666"/>
      <c r="F154" s="655" t="s">
        <v>359</v>
      </c>
      <c r="G154" s="833" t="s">
        <v>360</v>
      </c>
      <c r="H154" s="835"/>
      <c r="I154" s="831" t="s">
        <v>361</v>
      </c>
      <c r="J154" s="865"/>
    </row>
    <row r="155" spans="1:10" ht="33.75">
      <c r="A155" s="848"/>
      <c r="B155" s="849"/>
      <c r="C155" s="849"/>
      <c r="D155" s="850"/>
      <c r="E155" s="667"/>
      <c r="F155" s="657"/>
      <c r="G155" s="100" t="s">
        <v>362</v>
      </c>
      <c r="H155" s="245" t="s">
        <v>363</v>
      </c>
      <c r="I155" s="832"/>
      <c r="J155" s="511"/>
    </row>
    <row r="156" spans="1:10" ht="33" customHeight="1">
      <c r="A156" s="485" t="s">
        <v>364</v>
      </c>
      <c r="B156" s="485"/>
      <c r="C156" s="485"/>
      <c r="D156" s="440"/>
      <c r="E156" s="251" t="s">
        <v>365</v>
      </c>
      <c r="F156" s="251" t="s">
        <v>531</v>
      </c>
      <c r="G156" s="252" t="s">
        <v>532</v>
      </c>
      <c r="H156" s="253" t="s">
        <v>366</v>
      </c>
      <c r="I156" s="254">
        <f>J156/E156/F156</f>
        <v>9.62019704347826</v>
      </c>
      <c r="J156" s="243">
        <f>J158/1.15</f>
        <v>481009.85217391304</v>
      </c>
    </row>
    <row r="157" spans="1:10" ht="12.75">
      <c r="A157" s="440" t="s">
        <v>48</v>
      </c>
      <c r="B157" s="441"/>
      <c r="C157" s="441"/>
      <c r="D157" s="441"/>
      <c r="E157" s="243"/>
      <c r="F157" s="243"/>
      <c r="G157" s="243"/>
      <c r="H157" s="247"/>
      <c r="I157" s="246"/>
      <c r="J157" s="243">
        <f>J156*15%</f>
        <v>72151.47782608695</v>
      </c>
    </row>
    <row r="158" spans="1:10" ht="28.5" customHeight="1">
      <c r="A158" s="851" t="s">
        <v>272</v>
      </c>
      <c r="B158" s="852"/>
      <c r="C158" s="852"/>
      <c r="D158" s="852"/>
      <c r="E158" s="255"/>
      <c r="F158" s="255"/>
      <c r="G158" s="255"/>
      <c r="H158" s="256"/>
      <c r="I158" s="257"/>
      <c r="J158" s="255">
        <v>553161.33</v>
      </c>
    </row>
    <row r="159" spans="1:10" ht="37.5" customHeight="1">
      <c r="A159" s="838" t="s">
        <v>273</v>
      </c>
      <c r="B159" s="839"/>
      <c r="C159" s="839"/>
      <c r="D159" s="839"/>
      <c r="E159" s="258"/>
      <c r="F159" s="258"/>
      <c r="G159" s="258"/>
      <c r="H159" s="244"/>
      <c r="I159" s="259"/>
      <c r="J159" s="260">
        <v>167054.71</v>
      </c>
    </row>
    <row r="160" spans="1:10" ht="14.25">
      <c r="A160" s="418" t="s">
        <v>367</v>
      </c>
      <c r="B160" s="418"/>
      <c r="C160" s="418"/>
      <c r="D160" s="418"/>
      <c r="E160" s="418"/>
      <c r="F160" s="418"/>
      <c r="G160" s="418"/>
      <c r="H160" s="418"/>
      <c r="I160" s="418"/>
      <c r="J160" s="418"/>
    </row>
    <row r="161" spans="1:9" ht="15.75">
      <c r="A161" s="2"/>
      <c r="B161" s="2"/>
      <c r="C161" s="134" t="s">
        <v>368</v>
      </c>
      <c r="D161" s="2"/>
      <c r="E161" s="2"/>
      <c r="F161" s="2"/>
      <c r="G161" s="2"/>
      <c r="H161" s="2"/>
      <c r="I161" s="135"/>
    </row>
    <row r="162" spans="1:9" ht="12.75">
      <c r="A162" s="101"/>
      <c r="B162" s="2"/>
      <c r="C162" s="2"/>
      <c r="D162" s="2"/>
      <c r="E162" s="2"/>
      <c r="F162" s="2"/>
      <c r="G162" s="2"/>
      <c r="H162" s="2"/>
      <c r="I162" s="135"/>
    </row>
    <row r="163" spans="1:10" ht="12.75">
      <c r="A163" s="136" t="s">
        <v>201</v>
      </c>
      <c r="B163" s="136"/>
      <c r="C163" s="136"/>
      <c r="D163" s="162"/>
      <c r="E163" s="162"/>
      <c r="F163" s="162"/>
      <c r="G163" s="162"/>
      <c r="H163" s="162"/>
      <c r="I163" s="137"/>
      <c r="J163" s="89"/>
    </row>
    <row r="164" spans="1:10" ht="14.25">
      <c r="A164" s="418" t="s">
        <v>498</v>
      </c>
      <c r="B164" s="418"/>
      <c r="C164" s="418"/>
      <c r="D164" s="418"/>
      <c r="E164" s="418"/>
      <c r="F164" s="418"/>
      <c r="G164" s="418"/>
      <c r="H164" s="418"/>
      <c r="I164" s="418"/>
      <c r="J164" s="418"/>
    </row>
    <row r="165" spans="1:9" ht="15.75">
      <c r="A165" s="2"/>
      <c r="B165" s="2"/>
      <c r="C165" s="134" t="s">
        <v>499</v>
      </c>
      <c r="D165" s="2"/>
      <c r="E165" s="2"/>
      <c r="F165" s="2"/>
      <c r="G165" s="2"/>
      <c r="H165" s="2"/>
      <c r="I165" s="135"/>
    </row>
    <row r="166" spans="1:10" ht="15.75">
      <c r="A166" s="306" t="s">
        <v>244</v>
      </c>
      <c r="B166" s="103"/>
      <c r="C166" s="103"/>
      <c r="D166" s="103"/>
      <c r="E166" s="103"/>
      <c r="F166" s="103"/>
      <c r="G166" s="103"/>
      <c r="H166" s="103"/>
      <c r="I166" s="103"/>
      <c r="J166" s="103"/>
    </row>
    <row r="167" spans="1:10" ht="12.75">
      <c r="A167" s="323" t="s">
        <v>2</v>
      </c>
      <c r="B167" s="324"/>
      <c r="C167" s="324"/>
      <c r="D167" s="324"/>
      <c r="E167" s="324"/>
      <c r="F167" s="324"/>
      <c r="G167" s="327" t="s">
        <v>68</v>
      </c>
      <c r="H167" s="327"/>
      <c r="I167" s="327"/>
      <c r="J167" s="327"/>
    </row>
    <row r="168" spans="1:10" ht="12.75">
      <c r="A168" s="325"/>
      <c r="B168" s="326"/>
      <c r="C168" s="326"/>
      <c r="D168" s="326"/>
      <c r="E168" s="326"/>
      <c r="F168" s="326"/>
      <c r="G168" s="194" t="s">
        <v>500</v>
      </c>
      <c r="H168" s="102" t="s">
        <v>100</v>
      </c>
      <c r="I168" s="102" t="s">
        <v>211</v>
      </c>
      <c r="J168" s="102" t="s">
        <v>115</v>
      </c>
    </row>
    <row r="169" spans="1:10" ht="12.75">
      <c r="A169" s="223" t="s">
        <v>505</v>
      </c>
      <c r="B169" s="127"/>
      <c r="C169" s="127"/>
      <c r="D169" s="127"/>
      <c r="E169" s="127"/>
      <c r="F169" s="127"/>
      <c r="G169" s="277" t="s">
        <v>416</v>
      </c>
      <c r="H169" s="126">
        <v>1</v>
      </c>
      <c r="I169" s="131">
        <v>18000</v>
      </c>
      <c r="J169" s="208">
        <f>H169*I169</f>
        <v>18000</v>
      </c>
    </row>
    <row r="170" spans="1:10" ht="12.75">
      <c r="A170" s="223" t="s">
        <v>504</v>
      </c>
      <c r="B170" s="127"/>
      <c r="C170" s="127"/>
      <c r="D170" s="127"/>
      <c r="E170" s="127"/>
      <c r="F170" s="127"/>
      <c r="G170" s="277" t="s">
        <v>416</v>
      </c>
      <c r="H170" s="126">
        <v>1</v>
      </c>
      <c r="I170" s="131">
        <v>79500</v>
      </c>
      <c r="J170" s="208">
        <f>H170*I170</f>
        <v>79500</v>
      </c>
    </row>
    <row r="171" spans="1:10" ht="30" customHeight="1">
      <c r="A171" s="278" t="s">
        <v>506</v>
      </c>
      <c r="B171" s="127"/>
      <c r="C171" s="127"/>
      <c r="D171" s="127"/>
      <c r="E171" s="127"/>
      <c r="F171" s="127"/>
      <c r="G171" s="277" t="s">
        <v>416</v>
      </c>
      <c r="H171" s="126">
        <v>1</v>
      </c>
      <c r="I171" s="307" t="s">
        <v>501</v>
      </c>
      <c r="J171" s="208">
        <v>12265</v>
      </c>
    </row>
    <row r="172" spans="1:10" ht="12.75">
      <c r="A172" s="328" t="s">
        <v>502</v>
      </c>
      <c r="B172" s="329"/>
      <c r="C172" s="329"/>
      <c r="D172" s="329"/>
      <c r="E172" s="329"/>
      <c r="F172" s="329"/>
      <c r="G172" s="330"/>
      <c r="H172" s="126"/>
      <c r="I172" s="131"/>
      <c r="J172" s="151">
        <f>J171+J169+J170</f>
        <v>109765</v>
      </c>
    </row>
    <row r="173" spans="1:10" ht="12.75">
      <c r="A173" s="321" t="s">
        <v>503</v>
      </c>
      <c r="B173" s="321"/>
      <c r="C173" s="321"/>
      <c r="D173" s="321"/>
      <c r="E173" s="321"/>
      <c r="F173" s="321"/>
      <c r="G173" s="321"/>
      <c r="H173" s="321"/>
      <c r="I173" s="137"/>
      <c r="J173" s="49"/>
    </row>
    <row r="174" spans="1:10" ht="12.75">
      <c r="A174" s="67"/>
      <c r="B174" s="67"/>
      <c r="C174" s="67"/>
      <c r="D174" s="67"/>
      <c r="E174" s="161"/>
      <c r="F174" s="161"/>
      <c r="G174" s="161"/>
      <c r="H174" s="161"/>
      <c r="I174" s="56"/>
      <c r="J174" s="56"/>
    </row>
    <row r="175" spans="1:10" ht="15.75">
      <c r="A175" s="322" t="s">
        <v>249</v>
      </c>
      <c r="B175" s="322"/>
      <c r="C175" s="322"/>
      <c r="D175" s="322"/>
      <c r="E175" s="322"/>
      <c r="F175" s="322"/>
      <c r="G175" s="322"/>
      <c r="H175" s="322"/>
      <c r="I175" s="322"/>
      <c r="J175" s="322"/>
    </row>
    <row r="176" spans="1:10" ht="12.75">
      <c r="A176" s="3" t="s">
        <v>223</v>
      </c>
      <c r="B176" s="3"/>
      <c r="C176" s="3"/>
      <c r="D176" s="3"/>
      <c r="E176" s="3"/>
      <c r="F176" s="3"/>
      <c r="G176" s="3"/>
      <c r="H176" s="3"/>
      <c r="I176" s="73"/>
      <c r="J176" s="73"/>
    </row>
    <row r="177" spans="1:10" ht="12.75">
      <c r="A177" s="3" t="s">
        <v>224</v>
      </c>
      <c r="B177" s="3"/>
      <c r="C177" s="3"/>
      <c r="D177" s="3"/>
      <c r="E177" s="3"/>
      <c r="F177" s="3"/>
      <c r="G177" s="3"/>
      <c r="H177" s="3"/>
      <c r="I177" s="73"/>
      <c r="J177" s="73"/>
    </row>
    <row r="178" spans="1:10" ht="12.75">
      <c r="A178" s="3" t="s">
        <v>82</v>
      </c>
      <c r="B178" s="3"/>
      <c r="C178" s="3"/>
      <c r="D178" s="3"/>
      <c r="E178" s="3"/>
      <c r="F178" s="3"/>
      <c r="G178" s="3"/>
      <c r="H178" s="3"/>
      <c r="I178" s="73"/>
      <c r="J178" s="73"/>
    </row>
    <row r="179" spans="1:10" ht="12.75">
      <c r="A179" s="3" t="s">
        <v>225</v>
      </c>
      <c r="B179" s="3"/>
      <c r="C179" s="3"/>
      <c r="D179" s="3"/>
      <c r="E179" s="3"/>
      <c r="F179" s="3"/>
      <c r="G179" s="3"/>
      <c r="H179" s="3"/>
      <c r="I179" s="73"/>
      <c r="J179" s="73"/>
    </row>
    <row r="180" spans="1:10" ht="12.75">
      <c r="A180" s="3" t="s">
        <v>226</v>
      </c>
      <c r="B180" s="3"/>
      <c r="C180" s="3"/>
      <c r="D180" s="3"/>
      <c r="E180" s="3"/>
      <c r="F180" s="3"/>
      <c r="G180" s="3"/>
      <c r="H180" s="3"/>
      <c r="I180" s="73"/>
      <c r="J180" s="73"/>
    </row>
    <row r="181" spans="1:10" ht="12.75">
      <c r="A181" s="411" t="s">
        <v>227</v>
      </c>
      <c r="B181" s="411"/>
      <c r="C181" s="411"/>
      <c r="D181" s="411"/>
      <c r="E181" s="411"/>
      <c r="F181" s="411"/>
      <c r="G181" s="411"/>
      <c r="H181" s="411"/>
      <c r="I181" s="411"/>
      <c r="J181" s="2"/>
    </row>
    <row r="182" spans="1:10" ht="12.75">
      <c r="A182" s="2"/>
      <c r="B182" s="2" t="s">
        <v>228</v>
      </c>
      <c r="C182" s="2"/>
      <c r="D182" s="2"/>
      <c r="E182" s="2"/>
      <c r="F182" s="585"/>
      <c r="G182" s="585"/>
      <c r="H182" s="585"/>
      <c r="I182" s="585"/>
      <c r="J182" s="2"/>
    </row>
    <row r="183" spans="1:10" ht="12.75">
      <c r="A183" s="157" t="s">
        <v>85</v>
      </c>
      <c r="B183" s="3"/>
      <c r="C183" s="3"/>
      <c r="D183" s="3"/>
      <c r="E183" s="3"/>
      <c r="F183" s="3"/>
      <c r="G183" s="3"/>
      <c r="H183" s="3"/>
      <c r="I183" s="3"/>
      <c r="J183" s="2"/>
    </row>
    <row r="184" spans="1:10" ht="12.75">
      <c r="A184" s="412" t="s">
        <v>229</v>
      </c>
      <c r="B184" s="412"/>
      <c r="C184" s="412"/>
      <c r="D184" s="412"/>
      <c r="E184" s="412"/>
      <c r="F184" s="412"/>
      <c r="G184" s="412"/>
      <c r="H184" s="412"/>
      <c r="I184" s="412"/>
      <c r="J184" s="2"/>
    </row>
    <row r="185" spans="1:10" ht="12.75">
      <c r="A185" s="77"/>
      <c r="B185" s="2"/>
      <c r="C185" s="419"/>
      <c r="D185" s="419"/>
      <c r="E185" s="419"/>
      <c r="F185" s="585"/>
      <c r="G185" s="585"/>
      <c r="H185" s="585"/>
      <c r="I185" s="585"/>
      <c r="J185" s="585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</sheetData>
  <sheetProtection/>
  <mergeCells count="268">
    <mergeCell ref="A79:H79"/>
    <mergeCell ref="E153:E155"/>
    <mergeCell ref="I149:J149"/>
    <mergeCell ref="E147:F147"/>
    <mergeCell ref="I147:J147"/>
    <mergeCell ref="J153:J155"/>
    <mergeCell ref="A149:D149"/>
    <mergeCell ref="A83:F84"/>
    <mergeCell ref="G83:J83"/>
    <mergeCell ref="A86:F86"/>
    <mergeCell ref="C152:I152"/>
    <mergeCell ref="E144:F144"/>
    <mergeCell ref="I144:J144"/>
    <mergeCell ref="A145:D145"/>
    <mergeCell ref="E145:F145"/>
    <mergeCell ref="A104:F104"/>
    <mergeCell ref="A142:D143"/>
    <mergeCell ref="E142:J142"/>
    <mergeCell ref="E143:F143"/>
    <mergeCell ref="I143:J143"/>
    <mergeCell ref="A153:D155"/>
    <mergeCell ref="G154:H154"/>
    <mergeCell ref="A156:D156"/>
    <mergeCell ref="A157:D157"/>
    <mergeCell ref="A158:D158"/>
    <mergeCell ref="F154:F155"/>
    <mergeCell ref="I154:I155"/>
    <mergeCell ref="A148:D148"/>
    <mergeCell ref="F153:I153"/>
    <mergeCell ref="E148:F148"/>
    <mergeCell ref="I148:J148"/>
    <mergeCell ref="A159:D159"/>
    <mergeCell ref="A150:D150"/>
    <mergeCell ref="E150:F150"/>
    <mergeCell ref="I150:J150"/>
    <mergeCell ref="B151:I151"/>
    <mergeCell ref="I145:J145"/>
    <mergeCell ref="E149:F149"/>
    <mergeCell ref="I146:J146"/>
    <mergeCell ref="A147:D147"/>
    <mergeCell ref="A146:D146"/>
    <mergeCell ref="E146:F146"/>
    <mergeCell ref="B8:J8"/>
    <mergeCell ref="A10:J10"/>
    <mergeCell ref="A11:C12"/>
    <mergeCell ref="B139:I139"/>
    <mergeCell ref="A140:J140"/>
    <mergeCell ref="A141:J141"/>
    <mergeCell ref="A90:F91"/>
    <mergeCell ref="G90:J90"/>
    <mergeCell ref="A95:F95"/>
    <mergeCell ref="A96:F96"/>
    <mergeCell ref="H1:J1"/>
    <mergeCell ref="H2:J2"/>
    <mergeCell ref="A3:J3"/>
    <mergeCell ref="A4:J4"/>
    <mergeCell ref="C5:H5"/>
    <mergeCell ref="C6:H6"/>
    <mergeCell ref="D11:D12"/>
    <mergeCell ref="E11:F11"/>
    <mergeCell ref="G11:H11"/>
    <mergeCell ref="I11:I12"/>
    <mergeCell ref="J11:J12"/>
    <mergeCell ref="A13:C13"/>
    <mergeCell ref="A14:C14"/>
    <mergeCell ref="A15:C15"/>
    <mergeCell ref="A16:C16"/>
    <mergeCell ref="A17:C17"/>
    <mergeCell ref="A18:C18"/>
    <mergeCell ref="A19:C19"/>
    <mergeCell ref="A20:C20"/>
    <mergeCell ref="E20:F20"/>
    <mergeCell ref="G20:H20"/>
    <mergeCell ref="I20:J20"/>
    <mergeCell ref="A21:J21"/>
    <mergeCell ref="A22:G22"/>
    <mergeCell ref="I22:J22"/>
    <mergeCell ref="A23:G23"/>
    <mergeCell ref="I23:J23"/>
    <mergeCell ref="A24:G24"/>
    <mergeCell ref="I24:J24"/>
    <mergeCell ref="A25:G25"/>
    <mergeCell ref="I25:J25"/>
    <mergeCell ref="A26:G26"/>
    <mergeCell ref="I26:J26"/>
    <mergeCell ref="A27:G27"/>
    <mergeCell ref="I27:J27"/>
    <mergeCell ref="B32:J32"/>
    <mergeCell ref="A33:J33"/>
    <mergeCell ref="A34:D35"/>
    <mergeCell ref="E34:E35"/>
    <mergeCell ref="F34:J34"/>
    <mergeCell ref="I35:J35"/>
    <mergeCell ref="A36:D36"/>
    <mergeCell ref="I36:J36"/>
    <mergeCell ref="A37:D37"/>
    <mergeCell ref="I37:J37"/>
    <mergeCell ref="A38:D38"/>
    <mergeCell ref="I38:J38"/>
    <mergeCell ref="A39:D39"/>
    <mergeCell ref="I39:J39"/>
    <mergeCell ref="A40:D40"/>
    <mergeCell ref="I40:J40"/>
    <mergeCell ref="A41:J41"/>
    <mergeCell ref="A42:C44"/>
    <mergeCell ref="D42:D44"/>
    <mergeCell ref="E42:J42"/>
    <mergeCell ref="E43:G43"/>
    <mergeCell ref="H43:H44"/>
    <mergeCell ref="I43:J44"/>
    <mergeCell ref="A45:C45"/>
    <mergeCell ref="I45:J45"/>
    <mergeCell ref="A46:C46"/>
    <mergeCell ref="I46:J46"/>
    <mergeCell ref="A47:C47"/>
    <mergeCell ref="I47:J47"/>
    <mergeCell ref="A48:C48"/>
    <mergeCell ref="I48:J48"/>
    <mergeCell ref="A49:C49"/>
    <mergeCell ref="I49:J49"/>
    <mergeCell ref="A50:C50"/>
    <mergeCell ref="I50:J50"/>
    <mergeCell ref="A51:C51"/>
    <mergeCell ref="I51:J51"/>
    <mergeCell ref="A52:C52"/>
    <mergeCell ref="I52:J52"/>
    <mergeCell ref="A53:C53"/>
    <mergeCell ref="I53:J53"/>
    <mergeCell ref="A54:C54"/>
    <mergeCell ref="I54:J54"/>
    <mergeCell ref="A55:C55"/>
    <mergeCell ref="I55:J55"/>
    <mergeCell ref="A56:C56"/>
    <mergeCell ref="I56:J56"/>
    <mergeCell ref="A57:C57"/>
    <mergeCell ref="I57:J57"/>
    <mergeCell ref="A58:C58"/>
    <mergeCell ref="I58:J58"/>
    <mergeCell ref="A59:C59"/>
    <mergeCell ref="I59:J59"/>
    <mergeCell ref="A60:C60"/>
    <mergeCell ref="I60:J60"/>
    <mergeCell ref="A61:C61"/>
    <mergeCell ref="I61:J61"/>
    <mergeCell ref="A62:J62"/>
    <mergeCell ref="A63:J63"/>
    <mergeCell ref="A71:J71"/>
    <mergeCell ref="A64:D64"/>
    <mergeCell ref="E64:H64"/>
    <mergeCell ref="I64:J64"/>
    <mergeCell ref="A65:D65"/>
    <mergeCell ref="E65:H65"/>
    <mergeCell ref="I65:J65"/>
    <mergeCell ref="A72:H72"/>
    <mergeCell ref="A73:F73"/>
    <mergeCell ref="A74:I74"/>
    <mergeCell ref="A75:H75"/>
    <mergeCell ref="A80:I80"/>
    <mergeCell ref="A66:D66"/>
    <mergeCell ref="E66:H66"/>
    <mergeCell ref="I66:J66"/>
    <mergeCell ref="B68:I68"/>
    <mergeCell ref="A70:J70"/>
    <mergeCell ref="A76:G76"/>
    <mergeCell ref="A77:J77"/>
    <mergeCell ref="A78:I78"/>
    <mergeCell ref="A81:F81"/>
    <mergeCell ref="A82:G82"/>
    <mergeCell ref="M96:M97"/>
    <mergeCell ref="A97:E97"/>
    <mergeCell ref="A92:I92"/>
    <mergeCell ref="A93:G93"/>
    <mergeCell ref="A85:D85"/>
    <mergeCell ref="M98:M100"/>
    <mergeCell ref="A105:G105"/>
    <mergeCell ref="A106:I106"/>
    <mergeCell ref="A107:J107"/>
    <mergeCell ref="A94:G94"/>
    <mergeCell ref="E112:F112"/>
    <mergeCell ref="I112:J112"/>
    <mergeCell ref="A102:G102"/>
    <mergeCell ref="L96:L100"/>
    <mergeCell ref="A103:F103"/>
    <mergeCell ref="A113:D113"/>
    <mergeCell ref="E113:F113"/>
    <mergeCell ref="I113:J113"/>
    <mergeCell ref="A108:J108"/>
    <mergeCell ref="A114:D114"/>
    <mergeCell ref="E114:F114"/>
    <mergeCell ref="I114:J114"/>
    <mergeCell ref="A115:D115"/>
    <mergeCell ref="E115:F115"/>
    <mergeCell ref="I115:J115"/>
    <mergeCell ref="A116:D116"/>
    <mergeCell ref="E116:F116"/>
    <mergeCell ref="I116:J116"/>
    <mergeCell ref="A117:D117"/>
    <mergeCell ref="E117:F117"/>
    <mergeCell ref="I117:J117"/>
    <mergeCell ref="A118:D118"/>
    <mergeCell ref="E118:F118"/>
    <mergeCell ref="I118:J118"/>
    <mergeCell ref="A119:D119"/>
    <mergeCell ref="E119:F119"/>
    <mergeCell ref="I119:J119"/>
    <mergeCell ref="A120:D120"/>
    <mergeCell ref="E120:F120"/>
    <mergeCell ref="I120:J120"/>
    <mergeCell ref="A121:D121"/>
    <mergeCell ref="E121:F121"/>
    <mergeCell ref="I121:J121"/>
    <mergeCell ref="A122:D122"/>
    <mergeCell ref="E122:F122"/>
    <mergeCell ref="I122:J122"/>
    <mergeCell ref="I123:J123"/>
    <mergeCell ref="A125:J125"/>
    <mergeCell ref="A126:H126"/>
    <mergeCell ref="A127:D128"/>
    <mergeCell ref="E127:J127"/>
    <mergeCell ref="E128:F128"/>
    <mergeCell ref="I128:J128"/>
    <mergeCell ref="E123:F123"/>
    <mergeCell ref="A184:I184"/>
    <mergeCell ref="C185:E185"/>
    <mergeCell ref="F185:J185"/>
    <mergeCell ref="A109:J109"/>
    <mergeCell ref="A110:H110"/>
    <mergeCell ref="A111:D112"/>
    <mergeCell ref="E111:J111"/>
    <mergeCell ref="A123:D123"/>
    <mergeCell ref="A136:D136"/>
    <mergeCell ref="A160:J160"/>
    <mergeCell ref="A129:D129"/>
    <mergeCell ref="E129:F129"/>
    <mergeCell ref="I129:J129"/>
    <mergeCell ref="A130:D130"/>
    <mergeCell ref="E130:F130"/>
    <mergeCell ref="F182:I182"/>
    <mergeCell ref="A175:J175"/>
    <mergeCell ref="A181:I181"/>
    <mergeCell ref="I130:J130"/>
    <mergeCell ref="A144:D144"/>
    <mergeCell ref="A131:D131"/>
    <mergeCell ref="E131:F131"/>
    <mergeCell ref="I131:J131"/>
    <mergeCell ref="E135:F135"/>
    <mergeCell ref="I135:J135"/>
    <mergeCell ref="A132:D132"/>
    <mergeCell ref="E132:F132"/>
    <mergeCell ref="I132:J132"/>
    <mergeCell ref="A133:D133"/>
    <mergeCell ref="A137:D137"/>
    <mergeCell ref="E137:F137"/>
    <mergeCell ref="I137:J137"/>
    <mergeCell ref="A134:D134"/>
    <mergeCell ref="E134:F134"/>
    <mergeCell ref="I134:J134"/>
    <mergeCell ref="A135:D135"/>
    <mergeCell ref="A164:J164"/>
    <mergeCell ref="A167:F168"/>
    <mergeCell ref="G167:J167"/>
    <mergeCell ref="A172:G172"/>
    <mergeCell ref="A173:H173"/>
    <mergeCell ref="A88:G88"/>
    <mergeCell ref="A89:G89"/>
    <mergeCell ref="E133:F133"/>
    <mergeCell ref="I133:J133"/>
    <mergeCell ref="I136:J1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4" manualBreakCount="4">
    <brk id="31" max="255" man="1"/>
    <brk id="67" max="255" man="1"/>
    <brk id="107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1013400041</cp:lastModifiedBy>
  <cp:lastPrinted>2022-01-26T07:54:53Z</cp:lastPrinted>
  <dcterms:created xsi:type="dcterms:W3CDTF">2008-02-06T11:36:52Z</dcterms:created>
  <dcterms:modified xsi:type="dcterms:W3CDTF">2022-06-03T06:35:58Z</dcterms:modified>
  <cp:category/>
  <cp:version/>
  <cp:contentType/>
  <cp:contentStatus/>
</cp:coreProperties>
</file>